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ness\users\cma1\Open-Access\RCUKOpenAccess\"/>
    </mc:Choice>
  </mc:AlternateContent>
  <xr:revisionPtr revIDLastSave="0" documentId="8_{6C9C89A9-8C53-4A6D-B155-AD61FD232636}" xr6:coauthVersionLast="41" xr6:coauthVersionMax="41" xr10:uidLastSave="{00000000-0000-0000-0000-000000000000}"/>
  <bookViews>
    <workbookView xWindow="2250" yWindow="1035" windowWidth="21600" windowHeight="11385" tabRatio="696" activeTab="4" xr2:uid="{00000000-000D-0000-FFFF-FFFF00000000}"/>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21" l="1"/>
  <c r="F37" i="21" l="1"/>
  <c r="D37" i="21"/>
  <c r="E28" i="21"/>
  <c r="G28" i="21" s="1"/>
  <c r="C29" i="21" s="1"/>
  <c r="E29" i="21" s="1"/>
  <c r="G29" i="21" s="1"/>
  <c r="C30" i="21" s="1"/>
  <c r="E30" i="21" s="1"/>
  <c r="G30" i="21" s="1"/>
  <c r="C31" i="21" s="1"/>
  <c r="E31" i="21" s="1"/>
  <c r="G31" i="21" s="1"/>
  <c r="C32" i="21" s="1"/>
  <c r="E32" i="21" s="1"/>
  <c r="G32" i="21" s="1"/>
  <c r="C33" i="21" s="1"/>
  <c r="E33" i="21" s="1"/>
  <c r="G33" i="21" s="1"/>
  <c r="E34" i="21" s="1"/>
  <c r="G34" i="21" s="1"/>
  <c r="E35" i="21" s="1"/>
  <c r="G36" i="21" s="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C47" i="21"/>
  <c r="C45" i="21"/>
  <c r="C20" i="21"/>
  <c r="C15" i="21"/>
  <c r="F7" i="23" l="1"/>
  <c r="K7" i="23" s="1"/>
  <c r="A8" i="23" a="1"/>
  <c r="A8" i="23" s="1"/>
  <c r="G8" i="23" s="1"/>
  <c r="I8" i="23" s="1"/>
  <c r="H7" i="23"/>
  <c r="J7" i="23" s="1"/>
  <c r="G7" i="23"/>
  <c r="I7" i="23" s="1"/>
  <c r="C40"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RCUK Guidance</author>
  </authors>
  <commentList>
    <comment ref="A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xr:uid="{00000000-0006-0000-0200-000002000000}">
      <text>
        <r>
          <rPr>
            <b/>
            <sz val="9"/>
            <color indexed="81"/>
            <rFont val="Tahoma"/>
            <family val="2"/>
          </rPr>
          <t>Guidance:</t>
        </r>
        <r>
          <rPr>
            <sz val="9"/>
            <color indexed="81"/>
            <rFont val="Tahoma"/>
            <family val="2"/>
          </rPr>
          <t xml:space="preserve">
PubMed unique identifier.</t>
        </r>
      </text>
    </comment>
    <comment ref="C4" authorId="0" shapeId="0" xr:uid="{00000000-0006-0000-0200-000003000000}">
      <text>
        <r>
          <rPr>
            <b/>
            <sz val="9"/>
            <color indexed="81"/>
            <rFont val="Tahoma"/>
            <family val="2"/>
          </rPr>
          <t>Guidance:</t>
        </r>
        <r>
          <rPr>
            <sz val="9"/>
            <color indexed="81"/>
            <rFont val="Tahoma"/>
            <family val="2"/>
          </rPr>
          <t xml:space="preserve">
The Digital Object Identifier.</t>
        </r>
      </text>
    </comment>
    <comment ref="D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xr:uid="{00000000-0006-0000-0200-00000A00000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xr:uid="{00000000-0006-0000-0200-00000B00000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xr:uid="{00000000-0006-0000-0200-00000C00000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Q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S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V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xr:uid="{00000000-0006-0000-0200-00001800000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xr:uid="{00000000-0006-0000-0200-000019000000}">
      <text>
        <r>
          <rPr>
            <b/>
            <sz val="9"/>
            <color indexed="81"/>
            <rFont val="Tahoma"/>
            <family val="2"/>
          </rPr>
          <t>Guidance:</t>
        </r>
        <r>
          <rPr>
            <sz val="9"/>
            <color indexed="81"/>
            <rFont val="Tahoma"/>
            <family val="2"/>
          </rPr>
          <t xml:space="preserve">
Mandatory only for publications funded by COAF.</t>
        </r>
      </text>
    </comment>
    <comment ref="Z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A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xr:uid="{00000000-0006-0000-0200-00001C00000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<sst xmlns="http://schemas.openxmlformats.org/spreadsheetml/2006/main" count="552" uniqueCount="359">
  <si>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</si>
  <si>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</si>
  <si>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</si>
  <si>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</si>
  <si>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</si>
  <si>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</si>
  <si>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</si>
  <si>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</si>
  <si>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</si>
  <si>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</si>
  <si>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</si>
  <si>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</si>
  <si>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</si>
  <si>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</si>
  <si>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</si>
  <si>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</si>
  <si>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</si>
  <si>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</si>
  <si>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</si>
  <si>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</si>
  <si>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</si>
  <si>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</si>
  <si>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</si>
  <si>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</si>
  <si>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</si>
  <si>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</si>
  <si>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</si>
  <si>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</si>
  <si>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</si>
  <si>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</si>
  <si>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</si>
  <si>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</si>
  <si>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</si>
  <si>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</si>
  <si>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</si>
  <si>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</si>
  <si>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</si>
  <si>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GBP</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</si>
  <si>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</si>
  <si>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</si>
  <si>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</si>
  <si>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</si>
  <si>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</si>
  <si>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</si>
  <si>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</si>
  <si>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</si>
  <si>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</si>
  <si>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</si>
  <si>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</si>
  <si>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</si>
  <si>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</si>
  <si>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</si>
  <si>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</si>
  <si>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</si>
  <si>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</si>
  <si>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</si>
  <si>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</si>
  <si>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</si>
  <si>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</si>
  <si>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</si>
  <si>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</si>
  <si>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</si>
  <si>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</si>
  <si>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</si>
  <si>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</si>
  <si>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</si>
  <si>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</si>
  <si>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</si>
  <si>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</si>
  <si>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</si>
  <si>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</si>
  <si>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</si>
  <si>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</si>
  <si>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</si>
  <si>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</si>
  <si>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</si>
  <si>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</si>
  <si>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</si>
  <si>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</si>
  <si>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</si>
  <si>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</si>
  <si>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</si>
  <si>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</si>
  <si>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</si>
  <si>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</si>
  <si>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</si>
  <si>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</si>
  <si>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</si>
  <si>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</si>
  <si>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</si>
  <si>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</si>
  <si>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</si>
  <si>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</si>
  <si>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</si>
  <si>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</si>
  <si>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</si>
  <si>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</si>
  <si>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</si>
  <si>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</si>
  <si>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</si>
  <si>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</si>
  <si>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</si>
  <si>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</si>
  <si>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</si>
  <si>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</si>
  <si>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</si>
  <si>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</si>
  <si>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</si>
  <si>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</si>
  <si>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</si>
  <si>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</si>
  <si>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</si>
  <si>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</si>
  <si>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</si>
  <si>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</si>
  <si>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</si>
  <si>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</si>
  <si>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</si>
  <si>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</si>
  <si>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</si>
  <si>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</si>
  <si>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</si>
  <si>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</si>
  <si>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</si>
  <si>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</si>
  <si>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</si>
  <si>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</si>
  <si>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</si>
  <si>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</si>
  <si>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</si>
  <si>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</si>
  <si>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</si>
  <si>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</si>
  <si>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</si>
  <si>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</si>
  <si>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</si>
  <si>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</si>
  <si>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</si>
  <si>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</si>
  <si>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</si>
  <si>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</si>
  <si>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</si>
  <si>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</si>
  <si>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</si>
  <si>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</si>
  <si>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</si>
  <si>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</si>
  <si>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</si>
  <si>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</si>
  <si>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</si>
  <si>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</si>
  <si>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</si>
  <si>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</si>
  <si>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</si>
  <si>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</si>
  <si>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</si>
  <si>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</si>
  <si>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</si>
  <si>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</si>
  <si>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</si>
  <si>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</si>
  <si>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</si>
  <si>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</si>
  <si>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</si>
  <si>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</si>
  <si>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</si>
  <si>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</si>
  <si>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</si>
  <si>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</si>
  <si>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</si>
  <si>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</si>
  <si>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</si>
  <si>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</si>
  <si>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</si>
  <si>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</si>
  <si>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</si>
  <si>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</si>
  <si>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</si>
  <si>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</si>
  <si>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</si>
  <si>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</si>
  <si>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</si>
  <si>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</si>
  <si>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</si>
  <si>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</si>
  <si>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</si>
  <si>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</si>
  <si>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</si>
  <si>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</si>
  <si>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</si>
  <si>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</si>
  <si>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</si>
  <si>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</si>
  <si>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</si>
  <si>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</si>
  <si>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</si>
  <si>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</si>
  <si>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</si>
  <si>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</si>
  <si>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</si>
  <si>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</si>
  <si>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</si>
  <si>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</si>
  <si>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</si>
  <si>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</si>
  <si>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</si>
  <si>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</si>
  <si>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</si>
  <si>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</si>
  <si>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</si>
  <si>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</si>
  <si>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</si>
  <si>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</si>
  <si>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</si>
  <si>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</si>
  <si>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</si>
  <si>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</si>
  <si>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</si>
  <si>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</si>
  <si>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</si>
  <si>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</si>
  <si>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</si>
  <si>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</si>
  <si>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</si>
  <si>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</si>
  <si>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</si>
  <si>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</si>
  <si>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</si>
  <si>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</si>
  <si>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</si>
  <si>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</si>
  <si>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</si>
  <si>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</si>
  <si>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</si>
  <si>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</si>
  <si>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</si>
  <si>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</si>
  <si>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</si>
  <si>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</si>
  <si>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</si>
  <si>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</si>
  <si>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</si>
  <si>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t xml:space="preserve">Total </t>
  </si>
  <si>
    <t>Provide short statement on how implementation of UKRI OA policy is progressing.</t>
  </si>
  <si>
    <r>
      <rPr>
        <b/>
        <sz val="11"/>
        <rFont val="Calibri"/>
        <family val="2"/>
        <scheme val="minor"/>
      </rPr>
      <t xml:space="preserve">Actual </t>
    </r>
    <r>
      <rPr>
        <sz val="11"/>
        <rFont val="Calibri"/>
        <family val="2"/>
        <scheme val="minor"/>
      </rPr>
      <t>Year 7  spend (April 2019 - March 2020)</t>
    </r>
  </si>
  <si>
    <r>
      <rPr>
        <b/>
        <sz val="11"/>
        <rFont val="Calibri"/>
        <family val="2"/>
        <scheme val="minor"/>
      </rPr>
      <t xml:space="preserve">To date, actual </t>
    </r>
    <r>
      <rPr>
        <sz val="11"/>
        <rFont val="Calibri"/>
        <family val="2"/>
        <scheme val="minor"/>
      </rPr>
      <t xml:space="preserve">Year 8 Award (April 2020 - March 2021) </t>
    </r>
  </si>
  <si>
    <r>
      <rPr>
        <b/>
        <sz val="11"/>
        <rFont val="Calibri"/>
        <family val="2"/>
        <scheme val="minor"/>
      </rPr>
      <t>For remainder of  FY,</t>
    </r>
    <r>
      <rPr>
        <b/>
        <sz val="11"/>
        <color rgb="FFFF0000"/>
        <rFont val="Calibri"/>
        <family val="2"/>
        <scheme val="minor"/>
      </rPr>
      <t xml:space="preserve"> estimated</t>
    </r>
    <r>
      <rPr>
        <b/>
        <sz val="11"/>
        <rFont val="Calibri"/>
        <family val="2"/>
        <scheme val="minor"/>
      </rPr>
      <t xml:space="preserve"> spend in </t>
    </r>
    <r>
      <rPr>
        <sz val="11"/>
        <rFont val="Calibri"/>
        <family val="2"/>
        <scheme val="minor"/>
      </rPr>
      <t>Year 8  (April 2020 - March 2021)</t>
    </r>
  </si>
  <si>
    <r>
      <t xml:space="preserve">Summary information on compliance with RCUK OA policy </t>
    </r>
    <r>
      <rPr>
        <b/>
        <sz val="14"/>
        <color theme="4"/>
        <rFont val="Calibri"/>
        <family val="2"/>
        <scheme val="minor"/>
      </rPr>
      <t>1 April 2019-31 March 2020</t>
    </r>
    <r>
      <rPr>
        <b/>
        <sz val="14"/>
        <rFont val="Calibri"/>
        <family val="2"/>
        <scheme val="minor"/>
      </rPr>
      <t xml:space="preserve"> (to be completed by all ROs)</t>
    </r>
  </si>
  <si>
    <r>
      <t>OA block grant summary of non-publisher spend (</t>
    </r>
    <r>
      <rPr>
        <b/>
        <sz val="11"/>
        <color theme="4"/>
        <rFont val="Calibri"/>
        <family val="2"/>
        <scheme val="minor"/>
      </rPr>
      <t>1 April 2019 to 31 March 2020</t>
    </r>
    <r>
      <rPr>
        <b/>
        <sz val="11"/>
        <rFont val="Calibri"/>
        <family val="2"/>
        <scheme val="minor"/>
      </rPr>
      <t>)</t>
    </r>
  </si>
  <si>
    <r>
      <t xml:space="preserve">Guidance                                                                                                                                                                                                                                          </t>
    </r>
    <r>
      <rPr>
        <sz val="11"/>
        <color rgb="FFFF0000"/>
        <rFont val="Calibri"/>
        <family val="2"/>
        <scheme val="minor"/>
      </rPr>
      <t>Please do not overwrite any of the formulae in columns C,E and G) Apart from cell C34 and C35</t>
    </r>
  </si>
  <si>
    <r>
      <rPr>
        <b/>
        <sz val="11"/>
        <color theme="1"/>
        <rFont val="Calibri"/>
        <family val="2"/>
        <scheme val="minor"/>
      </rPr>
      <t xml:space="preserve">Year 6 </t>
    </r>
    <r>
      <rPr>
        <sz val="10"/>
        <rFont val="Arial"/>
      </rPr>
      <t xml:space="preserve"> - Cell G33. Will show if your RO was in Credit or Debit as normal. However, at the end of year 6 credit was either clawed back where possible or the RO was allowed to carry forward the Debit into year 7 if you wish.  
If you are in </t>
    </r>
    <r>
      <rPr>
        <b/>
        <sz val="11"/>
        <color theme="1"/>
        <rFont val="Calibri"/>
        <family val="2"/>
        <scheme val="minor"/>
      </rPr>
      <t>Credit</t>
    </r>
    <r>
      <rPr>
        <sz val="10"/>
        <rFont val="Arial"/>
      </rPr>
      <t xml:space="preserve"> at the end of year 6 and credit was clawed back you need to adjust Cell C34 to show no funds brought forward. so enter zero. 
If you were in </t>
    </r>
    <r>
      <rPr>
        <b/>
        <sz val="11"/>
        <color theme="1"/>
        <rFont val="Calibri"/>
        <family val="2"/>
        <scheme val="minor"/>
      </rPr>
      <t>Debit</t>
    </r>
    <r>
      <rPr>
        <sz val="10"/>
        <rFont val="Arial"/>
      </rPr>
      <t xml:space="preserve"> end of year 6 you are permitted to carry forward the debit balance into year 7 so no need to adjust this cell.  The formulas will do this for you. 
</t>
    </r>
    <r>
      <rPr>
        <b/>
        <sz val="11"/>
        <color theme="1"/>
        <rFont val="Calibri"/>
        <family val="2"/>
        <scheme val="minor"/>
      </rPr>
      <t xml:space="preserve">Year 7 </t>
    </r>
    <r>
      <rPr>
        <sz val="10"/>
        <rFont val="Arial"/>
      </rPr>
      <t xml:space="preserve"> -  Cell G34 - Will show if your RO is in debit or credit at the end of Year 7
If you are in </t>
    </r>
    <r>
      <rPr>
        <b/>
        <sz val="10"/>
        <rFont val="Arial"/>
        <family val="2"/>
      </rPr>
      <t>Credit</t>
    </r>
    <r>
      <rPr>
        <sz val="10"/>
        <rFont val="Arial"/>
      </rPr>
      <t xml:space="preserve"> at the end of year 7 this will be clawed back. If you had zero brought forward then the FES should match the spend in cell F34. and the credit clawed back will be what is showing in cell G34. Difference between award and spend. 
If you are in </t>
    </r>
    <r>
      <rPr>
        <b/>
        <sz val="11"/>
        <color theme="1"/>
        <rFont val="Calibri"/>
        <family val="2"/>
        <scheme val="minor"/>
      </rPr>
      <t>Debit</t>
    </r>
    <r>
      <rPr>
        <sz val="10"/>
        <rFont val="Arial"/>
      </rPr>
      <t xml:space="preserve"> at the end of year 7 then the RO will need to cover this internally. You are not permitted to carry this forward into year 8. Therefore your FES needs to be either the full award value (D34) and/or the carried forward debit (C34) and the spend (F34). So a value over the award. You won't be invoiced for overspends it's just for reporting.  
</t>
    </r>
    <r>
      <rPr>
        <b/>
        <sz val="10"/>
        <rFont val="Arial"/>
        <family val="2"/>
      </rPr>
      <t>Year 8</t>
    </r>
    <r>
      <rPr>
        <sz val="10"/>
        <rFont val="Arial"/>
      </rPr>
      <t xml:space="preserve"> - RO's are not permitted to carry forward a debit and credit into this year or at the end. 
</t>
    </r>
  </si>
  <si>
    <t>10.1126/sciadv.aau1380</t>
  </si>
  <si>
    <t>10.1186/s41235-019-0169-0</t>
  </si>
  <si>
    <t>10.1016/j.icarus.2019.05.019</t>
  </si>
  <si>
    <t>10.1111/modl.12601</t>
  </si>
  <si>
    <t>10.1016/j.pss.2019.07.005</t>
  </si>
  <si>
    <t>10.1186/s13071-019-3808-x</t>
  </si>
  <si>
    <t>10.1111/josl.12376</t>
  </si>
  <si>
    <t>10.1111/gcb.14818</t>
  </si>
  <si>
    <t>10.1080/02673037.2019.1648770</t>
  </si>
  <si>
    <t>10.1136/bmjopen-2019-030699</t>
  </si>
  <si>
    <t>10.1016/j.wroa.2019.100038</t>
  </si>
  <si>
    <t>10.1016/j.agee.2019.106715</t>
  </si>
  <si>
    <t>10.1080/02673037.2019.1676400</t>
  </si>
  <si>
    <t>10.1016/j.pss.2019.104778</t>
  </si>
  <si>
    <t>10.1002/ece3.6133</t>
  </si>
  <si>
    <t>10.1002/jqs.3163</t>
  </si>
  <si>
    <t>10.1016/j.fsi.2019.12.070</t>
  </si>
  <si>
    <t>10.1111/geb.13051</t>
  </si>
  <si>
    <t>10.1016/j.rser.2019.109598</t>
  </si>
  <si>
    <t>10.1016/j.fsi.2020.01.040</t>
  </si>
  <si>
    <t>10.1029/2019JE006217</t>
  </si>
  <si>
    <t>10.1016/j.anifeedsci.2020.114456</t>
  </si>
  <si>
    <t>American Association for the Advancement of Science</t>
  </si>
  <si>
    <t>BioMed Central Ltd.</t>
  </si>
  <si>
    <t>Elsevier</t>
  </si>
  <si>
    <t>Wiley</t>
  </si>
  <si>
    <t>Taylor &amp; Francis</t>
  </si>
  <si>
    <t>BMJ</t>
  </si>
  <si>
    <t>Wiley-Blackwell</t>
  </si>
  <si>
    <t>American Geophysical Union</t>
  </si>
  <si>
    <t>Science Advances</t>
  </si>
  <si>
    <t>Cognitive Research: Principles and Implications</t>
  </si>
  <si>
    <t>Icarus</t>
  </si>
  <si>
    <t>The Modern Language Journal</t>
  </si>
  <si>
    <t>Planetary and Space Science</t>
  </si>
  <si>
    <t>Parasites &amp; Vectors</t>
  </si>
  <si>
    <t>Journal of Sociolinguistics</t>
  </si>
  <si>
    <t>Global Change Biology</t>
  </si>
  <si>
    <t>Housing Studies</t>
  </si>
  <si>
    <t>BMJ Open</t>
  </si>
  <si>
    <t>Water Research X</t>
  </si>
  <si>
    <t>Agriculture, Ecosystems &amp; Environment</t>
  </si>
  <si>
    <t>Ecology and Evolution</t>
  </si>
  <si>
    <t>Journal of Quaternary Science</t>
  </si>
  <si>
    <t>Fish &amp; Shellfish Immunology</t>
  </si>
  <si>
    <t>Global Ecology and Biogeography</t>
  </si>
  <si>
    <t>Renewable and Sustainable Energy Reviews</t>
  </si>
  <si>
    <t>Journal of Geophysical Research: Planets</t>
  </si>
  <si>
    <t>Animal Feed Science and Technology</t>
  </si>
  <si>
    <t>2375-2548</t>
  </si>
  <si>
    <t>2365-7464</t>
  </si>
  <si>
    <t>0019-1035</t>
  </si>
  <si>
    <t>0026-7902</t>
  </si>
  <si>
    <t>0032-0633</t>
  </si>
  <si>
    <t>1756-3305</t>
  </si>
  <si>
    <t>1360-6441</t>
  </si>
  <si>
    <t>1757-1693</t>
  </si>
  <si>
    <t>0267-3037</t>
  </si>
  <si>
    <t>2044-6055</t>
  </si>
  <si>
    <t>2589-9147</t>
  </si>
  <si>
    <t>0167-8809</t>
  </si>
  <si>
    <t>2045-7758</t>
  </si>
  <si>
    <t>0267-8179</t>
  </si>
  <si>
    <t>1050-4648</t>
  </si>
  <si>
    <t>1466-822X</t>
  </si>
  <si>
    <t>1364-0321</t>
  </si>
  <si>
    <t>2169-9097</t>
  </si>
  <si>
    <t>0377-8401</t>
  </si>
  <si>
    <t>Ice-stream demise dynamically conditioned by trough shape and bed strength</t>
  </si>
  <si>
    <t>Eye see through you! Eye tracking unmasks concealed face recognition despite countermeasures</t>
  </si>
  <si>
    <t>Boulder size and shape distributions on asteroid Ryugu</t>
  </si>
  <si>
    <t>Translanguaging and Public Service Encounters: Language Learning in the Library</t>
  </si>
  <si>
    <t>Three-dimensional imaging of crack growth in L chondrites after high-velocity impact experiments</t>
  </si>
  <si>
    <t>Genome-wide survey of cytochrome P450 genes in the salmon louse Lepeophtheirus salmonis (KrÃ¸yer, 1837)</t>
  </si>
  <si>
    <t>Stereotypes and chronotopes: The peasant and the cosmopolitan in narratives about migration</t>
  </si>
  <si>
    <t>Selectively bred oysters can alter their biomineralization pathways, promoting resilience to environmental acidification</t>
  </si>
  <si>
    <t>Hybridity in the housing sector: examining impacts on social and private rented sector tenants in Scotland</t>
  </si>
  <si>
    <t>Policy addressing suicidality in children and young people: an international scoping review</t>
  </si>
  <si>
    <t>Rainfall-driven E.Â coli transfer to the stream-conduit network observed through increasing spatial scales in mixed land-use paddy farming karst terrain</t>
  </si>
  <si>
    <t>How does smallholder farming practice and environmental awareness vary across village communities in the karst terrain of southwest China?</t>
  </si>
  <si>
    <t>"Generation rent" and the emotions of private renting: self-worth, status and insecurity amongst low-income renters</t>
  </si>
  <si>
    <t>Potential effects of atmospheric collapse on Martian heat flow and application to the InSight measurements</t>
  </si>
  <si>
    <t>Changing tree community structures in defaunated forests are not driven only by dispersal limitation</t>
  </si>
  <si>
    <t>Pattern, style and timing of Britishâ€“Irish Ice Sheet retreat: Shetland and northern North Sea sector</t>
  </si>
  <si>
    <t>Response of triploid Atlantic salmon (Salmo salar) to commercial vaccines</t>
  </si>
  <si>
    <t>Invasion of freshwater ecosystems is promoted by network connectivity to hotspots of human activity</t>
  </si>
  <si>
    <t>A systematic review of energy systems: The role of policymaking in sustainable transitions</t>
  </si>
  <si>
    <t>Chromatin extracellular trap release in rainbow trout, Oncorhynchus mykiss (Walbaum, 1792)</t>
  </si>
  <si>
    <t>Hardness and Yield Strength of CO Ice Under Martian Temperature Conditions</t>
  </si>
  <si>
    <t>Growth and digestive enzyme activities of rohu labeo rohita fed diets containing macrophytes and almond oil-cake</t>
  </si>
  <si>
    <t>NE/J007846/2</t>
  </si>
  <si>
    <t>ES/R008744/1</t>
  </si>
  <si>
    <t>ST/S001271/1</t>
  </si>
  <si>
    <t>AH/L007096/1</t>
  </si>
  <si>
    <t>BB/L022923/1</t>
  </si>
  <si>
    <t>NE/N01409X/1</t>
  </si>
  <si>
    <t>MR/L0032871/1</t>
  </si>
  <si>
    <t>NE/L002590/1</t>
  </si>
  <si>
    <t>NE/N007425/1</t>
  </si>
  <si>
    <t>ES/P008852/1</t>
  </si>
  <si>
    <t>ST/R001375/2</t>
  </si>
  <si>
    <t>BB/M012049/1</t>
  </si>
  <si>
    <t>NE/N006437/1</t>
  </si>
  <si>
    <t>EP/L024756/1</t>
  </si>
  <si>
    <t>BB/M026132/1</t>
  </si>
  <si>
    <t>BB/N005031/1</t>
  </si>
  <si>
    <t>USD</t>
  </si>
  <si>
    <t>Author contacted publisher to get it changed from CC-BY-ND to CC-BY - 19.7.2019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</si>
</sst>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quot;£&quot;* #,##0_-;_-&quot;£&quot;* &quot;-&quot;_-;_-@_-"/>
    <numFmt numFmtId="164" formatCode="#,##0_ ;\-#,##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
      <sz val="11"/>
      <color rgb="FFFF0000"/>
      <name val="Calibri"/>
      <family val="2"/>
      <scheme val="minor"/>
    </font>
    <font>
      <b/>
      <sz val="11"/>
      <color theme="1"/>
      <name val="Calibri"/>
      <family val="2"/>
      <scheme val="minor"/>
    </font>
  </fonts>
  <fills count="15">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cellStyleXfs>
  <cellXfs count="235">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9" fillId="2" borderId="1" xfId="8" applyFont="1" applyProtection="1">
      <protection locked="0"/>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9" fontId="19" fillId="6" borderId="12" xfId="8" applyNumberFormat="1" applyFont="1" applyFill="1" applyBorder="1" applyProtection="1"/>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42" fontId="19" fillId="2" borderId="1" xfId="8" applyNumberFormat="1" applyFont="1" applyProtection="1">
      <protection locked="0"/>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42" fontId="19" fillId="6" borderId="1" xfId="8" applyNumberFormat="1" applyFont="1" applyFill="1" applyBorder="1" applyProtection="1"/>
    <xf numFmtId="42" fontId="19" fillId="6" borderId="10"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10" xfId="8" applyNumberFormat="1" applyFont="1" applyFill="1" applyBorder="1" applyProtection="1">
      <protection locked="0"/>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0" fontId="9" fillId="9" borderId="1" xfId="0" applyFont="1" applyFill="1" applyBorder="1" applyAlignment="1">
      <alignment horizontal="left"/>
    </xf>
    <xf numFmtId="0" fontId="9" fillId="6" borderId="1" xfId="0" applyFont="1" applyFill="1" applyBorder="1" applyAlignment="1">
      <alignment horizontal="left"/>
    </xf>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3" xfId="5"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17" fillId="6" borderId="21" xfId="0" applyFont="1" applyFill="1" applyBorder="1" applyAlignment="1">
      <alignment horizontal="left" wrapText="1"/>
    </xf>
    <xf numFmtId="0" fontId="0" fillId="0" borderId="1" xfId="0" applyFill="1" applyBorder="1" applyAlignment="1">
      <alignment wrapText="1"/>
    </xf>
    <xf numFmtId="0" fontId="9" fillId="6" borderId="1" xfId="0" applyFont="1" applyFill="1" applyBorder="1" applyAlignment="1">
      <alignment horizontal="lef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0" fontId="19" fillId="2" borderId="1" xfId="8" applyFont="1" applyAlignment="1" applyProtection="1">
      <protection locked="0"/>
    </xf>
    <xf numFmtId="42" fontId="19" fillId="3" borderId="7" xfId="8" applyNumberFormat="1" applyFont="1" applyFill="1" applyBorder="1" applyProtection="1"/>
    <xf numFmtId="0" fontId="19" fillId="5" borderId="1" xfId="8" applyFont="1" applyFill="1" applyProtection="1">
      <protection locked="0"/>
    </xf>
    <xf numFmtId="0" fontId="21" fillId="5" borderId="1" xfId="8" applyFont="1" applyFill="1" applyProtection="1">
      <protection locked="0"/>
    </xf>
    <xf numFmtId="0" fontId="19" fillId="5" borderId="1" xfId="8" applyFont="1" applyFill="1" applyAlignment="1" applyProtection="1">
      <alignment horizontal="right"/>
      <protection locked="0"/>
    </xf>
    <xf numFmtId="0" fontId="19" fillId="5" borderId="1" xfId="8" quotePrefix="1" applyFont="1" applyFill="1" applyProtection="1">
      <protection locked="0"/>
    </xf>
    <xf numFmtId="0" fontId="23" fillId="5" borderId="1" xfId="8" applyFont="1" applyFill="1" applyAlignment="1" applyProtection="1">
      <alignment horizontal="right" vertical="top"/>
      <protection locked="0"/>
    </xf>
    <xf numFmtId="0" fontId="19" fillId="6" borderId="9" xfId="8" applyFont="1" applyFill="1" applyBorder="1" applyAlignment="1" applyProtection="1">
      <alignment horizontal="right"/>
      <protection locked="0"/>
    </xf>
    <xf numFmtId="9" fontId="19" fillId="5" borderId="1" xfId="8" applyNumberFormat="1" applyFont="1" applyFill="1" applyProtection="1">
      <protection locked="0"/>
    </xf>
    <xf numFmtId="9" fontId="21" fillId="6" borderId="4" xfId="8" applyNumberFormat="1" applyFont="1" applyFill="1" applyBorder="1" applyAlignment="1" applyProtection="1">
      <alignment horizontal="center"/>
      <protection locked="0"/>
    </xf>
    <xf numFmtId="0" fontId="19" fillId="5" borderId="1" xfId="8" applyFont="1" applyFill="1" applyAlignment="1" applyProtection="1">
      <alignment horizontal="right" wrapText="1"/>
      <protection locked="0"/>
    </xf>
    <xf numFmtId="9" fontId="19" fillId="6" borderId="13" xfId="8" applyNumberFormat="1" applyFont="1" applyFill="1" applyBorder="1" applyProtection="1">
      <protection locked="0"/>
    </xf>
    <xf numFmtId="0" fontId="19" fillId="6" borderId="13" xfId="8" applyFont="1" applyFill="1" applyBorder="1" applyProtection="1">
      <protection locked="0"/>
    </xf>
    <xf numFmtId="0" fontId="19" fillId="6" borderId="4" xfId="8" applyFont="1" applyFill="1" applyBorder="1" applyProtection="1">
      <protection locked="0"/>
    </xf>
    <xf numFmtId="0" fontId="21" fillId="6" borderId="13" xfId="8" applyFont="1" applyFill="1" applyBorder="1" applyAlignment="1" applyProtection="1">
      <alignment horizontal="center" vertical="top" wrapText="1"/>
      <protection locked="0"/>
    </xf>
    <xf numFmtId="42" fontId="19" fillId="5" borderId="1" xfId="8" applyNumberFormat="1" applyFont="1" applyFill="1" applyProtection="1">
      <protection locked="0"/>
    </xf>
    <xf numFmtId="0" fontId="21" fillId="5" borderId="1" xfId="8" applyFont="1" applyFill="1" applyBorder="1" applyAlignment="1" applyProtection="1">
      <alignment wrapText="1"/>
      <protection locked="0"/>
    </xf>
    <xf numFmtId="0" fontId="19" fillId="5" borderId="1" xfId="8" applyFont="1" applyFill="1" applyBorder="1" applyProtection="1">
      <protection locked="0"/>
    </xf>
    <xf numFmtId="0" fontId="21" fillId="5" borderId="1" xfId="8" applyFont="1" applyFill="1" applyBorder="1" applyAlignment="1" applyProtection="1">
      <alignment horizontal="right"/>
      <protection locked="0"/>
    </xf>
    <xf numFmtId="42" fontId="20" fillId="5" borderId="1" xfId="8" applyNumberFormat="1" applyFont="1" applyFill="1" applyBorder="1" applyProtection="1">
      <protection locked="0"/>
    </xf>
    <xf numFmtId="164" fontId="20" fillId="5" borderId="1" xfId="8" applyNumberFormat="1" applyFont="1" applyFill="1" applyBorder="1" applyProtection="1">
      <protection locked="0"/>
    </xf>
    <xf numFmtId="0" fontId="19" fillId="12" borderId="1" xfId="8" applyFont="1" applyFill="1" applyProtection="1"/>
    <xf numFmtId="0" fontId="27" fillId="2" borderId="5" xfId="8" applyFont="1" applyBorder="1" applyAlignment="1" applyProtection="1">
      <alignment horizontal="right"/>
    </xf>
    <xf numFmtId="0" fontId="22" fillId="5" borderId="1" xfId="8" applyFont="1" applyFill="1" applyAlignment="1" applyProtection="1">
      <alignment wrapText="1"/>
      <protection locked="0"/>
    </xf>
    <xf numFmtId="0" fontId="19" fillId="12" borderId="1" xfId="8" applyFont="1" applyFill="1" applyProtection="1">
      <protection locked="0"/>
    </xf>
    <xf numFmtId="42" fontId="19" fillId="14" borderId="10" xfId="8" applyNumberFormat="1" applyFont="1" applyFill="1" applyBorder="1" applyProtection="1">
      <protection locked="0"/>
    </xf>
    <xf numFmtId="42" fontId="19" fillId="14" borderId="1" xfId="8" applyNumberFormat="1" applyFont="1" applyFill="1" applyBorder="1" applyProtection="1">
      <protection locked="0"/>
    </xf>
    <xf numFmtId="0" fontId="27" fillId="2" borderId="11" xfId="8" applyFont="1" applyBorder="1" applyAlignment="1" applyProtection="1">
      <alignment horizontal="right"/>
      <protection locked="0"/>
    </xf>
    <xf numFmtId="42" fontId="19" fillId="12" borderId="2" xfId="8" applyNumberFormat="1" applyFont="1" applyFill="1" applyBorder="1" applyProtection="1">
      <protection locked="0"/>
    </xf>
    <xf numFmtId="0" fontId="23" fillId="5" borderId="1" xfId="8" applyFont="1" applyFill="1" applyAlignment="1" applyProtection="1">
      <alignment horizontal="right" vertical="top"/>
    </xf>
    <xf numFmtId="0" fontId="21" fillId="6" borderId="3" xfId="8" applyFont="1" applyFill="1" applyBorder="1" applyAlignment="1" applyProtection="1">
      <alignment horizontal="right"/>
    </xf>
    <xf numFmtId="0" fontId="21" fillId="6" borderId="4" xfId="8" applyFont="1" applyFill="1" applyBorder="1" applyAlignment="1" applyProtection="1">
      <alignment horizontal="center"/>
    </xf>
    <xf numFmtId="0" fontId="19" fillId="5" borderId="1" xfId="8" applyFont="1" applyFill="1" applyProtection="1"/>
    <xf numFmtId="0" fontId="19" fillId="5" borderId="1" xfId="8" quotePrefix="1" applyFont="1" applyFill="1" applyProtection="1"/>
    <xf numFmtId="0" fontId="19" fillId="6" borderId="11" xfId="8" applyFont="1" applyFill="1" applyBorder="1" applyAlignment="1" applyProtection="1">
      <alignment horizontal="right"/>
    </xf>
    <xf numFmtId="0" fontId="19" fillId="5" borderId="1" xfId="8" applyFont="1" applyFill="1" applyAlignment="1" applyProtection="1">
      <alignment horizontal="right"/>
    </xf>
    <xf numFmtId="0" fontId="19" fillId="6" borderId="9" xfId="8" applyFont="1" applyFill="1" applyBorder="1" applyAlignment="1" applyProtection="1">
      <alignment horizontal="right" wrapText="1"/>
    </xf>
    <xf numFmtId="0" fontId="19" fillId="6" borderId="11" xfId="8" applyFont="1" applyFill="1" applyBorder="1" applyAlignment="1" applyProtection="1">
      <alignment horizontal="right" wrapText="1"/>
    </xf>
    <xf numFmtId="0" fontId="19" fillId="5" borderId="1" xfId="8" applyFont="1" applyFill="1" applyAlignment="1" applyProtection="1">
      <alignment horizontal="right" wrapText="1"/>
    </xf>
    <xf numFmtId="0" fontId="11" fillId="6" borderId="3" xfId="5" applyFont="1" applyFill="1" applyBorder="1" applyAlignment="1" applyProtection="1">
      <alignment horizontal="right" wrapText="1"/>
    </xf>
    <xf numFmtId="0" fontId="24" fillId="6" borderId="11" xfId="5" applyFont="1" applyFill="1" applyBorder="1" applyAlignment="1" applyProtection="1">
      <alignment horizontal="right" wrapText="1"/>
    </xf>
    <xf numFmtId="0" fontId="21" fillId="6" borderId="3" xfId="8" applyFont="1" applyFill="1" applyBorder="1" applyAlignment="1" applyProtection="1">
      <alignment horizontal="left"/>
    </xf>
    <xf numFmtId="0" fontId="21" fillId="3" borderId="11" xfId="8" applyFont="1" applyFill="1" applyBorder="1" applyAlignment="1" applyProtection="1">
      <alignment horizontal="right"/>
    </xf>
    <xf numFmtId="0" fontId="21" fillId="6" borderId="9" xfId="8" applyFont="1" applyFill="1" applyBorder="1" applyAlignment="1" applyProtection="1">
      <alignment horizontal="right" indent="2"/>
    </xf>
    <xf numFmtId="0" fontId="21" fillId="6" borderId="9" xfId="8" applyFont="1" applyFill="1" applyBorder="1" applyAlignment="1" applyProtection="1">
      <alignment horizontal="right"/>
    </xf>
    <xf numFmtId="0" fontId="19" fillId="6" borderId="1" xfId="8" applyFont="1" applyFill="1" applyBorder="1" applyAlignment="1" applyProtection="1">
      <alignment horizontal="right" indent="2"/>
    </xf>
    <xf numFmtId="42" fontId="21" fillId="6" borderId="10" xfId="8" applyNumberFormat="1" applyFont="1" applyFill="1" applyBorder="1" applyProtection="1"/>
    <xf numFmtId="0" fontId="19" fillId="6" borderId="1" xfId="8" applyNumberFormat="1" applyFont="1" applyFill="1" applyBorder="1" applyAlignment="1" applyProtection="1">
      <alignment horizontal="left"/>
    </xf>
    <xf numFmtId="0" fontId="19" fillId="6" borderId="4" xfId="8" applyFont="1" applyFill="1" applyBorder="1" applyProtection="1"/>
    <xf numFmtId="42" fontId="19" fillId="3" borderId="12" xfId="8" applyNumberFormat="1" applyFont="1" applyFill="1" applyBorder="1" applyProtection="1"/>
    <xf numFmtId="0" fontId="19" fillId="6" borderId="10" xfId="8" applyFont="1" applyFill="1" applyBorder="1" applyProtection="1"/>
    <xf numFmtId="0" fontId="19" fillId="6" borderId="10" xfId="8" applyFont="1" applyFill="1" applyBorder="1" applyAlignment="1" applyProtection="1">
      <alignment horizontal="left"/>
    </xf>
    <xf numFmtId="14" fontId="0" fillId="0" borderId="0" xfId="0" applyNumberFormat="1"/>
    <xf numFmtId="0" fontId="9" fillId="8" borderId="0" xfId="0" applyFont="1" applyFill="1" applyAlignment="1">
      <alignment horizontal="left"/>
    </xf>
    <xf numFmtId="0" fontId="9" fillId="0" borderId="0" xfId="0" applyFont="1" applyFill="1" applyAlignment="1">
      <alignment horizontal="left"/>
    </xf>
    <xf numFmtId="0" fontId="9" fillId="11" borderId="0" xfId="0" applyFont="1" applyFill="1" applyAlignment="1">
      <alignment horizontal="left"/>
    </xf>
    <xf numFmtId="0" fontId="9" fillId="6" borderId="0" xfId="0" applyFont="1" applyFill="1" applyAlignment="1">
      <alignment horizontal="left" wrapText="1"/>
    </xf>
    <xf numFmtId="0" fontId="9" fillId="0" borderId="0" xfId="0" applyFont="1"/>
    <xf numFmtId="0" fontId="16" fillId="2" borderId="1" xfId="0" applyFont="1" applyFill="1" applyBorder="1" applyAlignment="1">
      <alignment horizontal="left"/>
    </xf>
    <xf numFmtId="0" fontId="0" fillId="2" borderId="1" xfId="0" applyFont="1" applyFill="1" applyBorder="1" applyAlignment="1">
      <alignment horizontal="left"/>
    </xf>
    <xf numFmtId="0" fontId="0" fillId="2" borderId="0" xfId="0" applyFont="1" applyFill="1" applyAlignment="1">
      <alignment horizontal="left"/>
    </xf>
    <xf numFmtId="0" fontId="9" fillId="2" borderId="0" xfId="0" applyFont="1" applyFill="1" applyAlignment="1">
      <alignment horizontal="left"/>
    </xf>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protection locked="0"/>
    </xf>
    <xf numFmtId="0" fontId="21" fillId="5" borderId="9" xfId="8" applyFont="1" applyFill="1" applyBorder="1" applyAlignment="1" applyProtection="1">
      <alignment horizontal="center"/>
      <protection locked="0"/>
    </xf>
    <xf numFmtId="0" fontId="21" fillId="5" borderId="1" xfId="8" applyFont="1" applyFill="1" applyAlignment="1" applyProtection="1">
      <alignment horizontal="center"/>
      <protection locked="0"/>
    </xf>
    <xf numFmtId="0" fontId="21" fillId="13" borderId="26" xfId="8" applyFont="1" applyFill="1" applyBorder="1" applyAlignment="1" applyProtection="1">
      <alignment wrapText="1"/>
      <protection locked="0"/>
    </xf>
    <xf numFmtId="0" fontId="21" fillId="13" borderId="27" xfId="8" applyFont="1" applyFill="1" applyBorder="1" applyAlignment="1" applyProtection="1">
      <alignment wrapText="1"/>
      <protection locked="0"/>
    </xf>
    <xf numFmtId="0" fontId="21" fillId="13" borderId="28" xfId="8" applyFont="1" applyFill="1" applyBorder="1" applyAlignment="1" applyProtection="1">
      <alignment wrapText="1"/>
      <protection locked="0"/>
    </xf>
    <xf numFmtId="0" fontId="9" fillId="14" borderId="16" xfId="0" applyFont="1" applyFill="1" applyBorder="1" applyAlignment="1" applyProtection="1">
      <alignment horizontal="left" vertical="top" wrapText="1"/>
      <protection locked="0"/>
    </xf>
    <xf numFmtId="0" fontId="9" fillId="14" borderId="1" xfId="0" applyFont="1" applyFill="1" applyBorder="1" applyAlignment="1" applyProtection="1">
      <alignment horizontal="left" vertical="top" wrapText="1"/>
      <protection locked="0"/>
    </xf>
    <xf numFmtId="0" fontId="9" fillId="14" borderId="17" xfId="0" applyFont="1" applyFill="1" applyBorder="1" applyAlignment="1" applyProtection="1">
      <alignment horizontal="left" vertical="top" wrapText="1"/>
      <protection locked="0"/>
    </xf>
    <xf numFmtId="0" fontId="9" fillId="14" borderId="18" xfId="0" applyFont="1" applyFill="1" applyBorder="1" applyAlignment="1" applyProtection="1">
      <alignment horizontal="left" vertical="top" wrapText="1"/>
      <protection locked="0"/>
    </xf>
    <xf numFmtId="0" fontId="9" fillId="14" borderId="15" xfId="0" applyFont="1" applyFill="1" applyBorder="1" applyAlignment="1" applyProtection="1">
      <alignment horizontal="left" vertical="top" wrapText="1"/>
      <protection locked="0"/>
    </xf>
    <xf numFmtId="0" fontId="9" fillId="14" borderId="19" xfId="0" applyFont="1" applyFill="1" applyBorder="1" applyAlignment="1" applyProtection="1">
      <alignment horizontal="left" vertical="top" wrapText="1"/>
      <protection locked="0"/>
    </xf>
  </cellXfs>
  <cellStyles count="18">
    <cellStyle name="Hyperlink" xfId="3" builtinId="8"/>
    <cellStyle name="Hyperlink 2" xfId="11" xr:uid="{00000000-0005-0000-0000-000001000000}"/>
    <cellStyle name="Normal" xfId="0" builtinId="0"/>
    <cellStyle name="Normal 2" xfId="1" xr:uid="{00000000-0005-0000-0000-000003000000}"/>
    <cellStyle name="Normal 2 2" xfId="9" xr:uid="{00000000-0005-0000-0000-000004000000}"/>
    <cellStyle name="Normal 2 3" xfId="17" xr:uid="{00000000-0005-0000-0000-000005000000}"/>
    <cellStyle name="Normal 3" xfId="2" xr:uid="{00000000-0005-0000-0000-000006000000}"/>
    <cellStyle name="Normal 3 2" xfId="4" xr:uid="{00000000-0005-0000-0000-000007000000}"/>
    <cellStyle name="Normal 3 2 2" xfId="12" xr:uid="{00000000-0005-0000-0000-000008000000}"/>
    <cellStyle name="Normal 3 3" xfId="6" xr:uid="{00000000-0005-0000-0000-000009000000}"/>
    <cellStyle name="Normal 3 3 2" xfId="7" xr:uid="{00000000-0005-0000-0000-00000A000000}"/>
    <cellStyle name="Normal 3 3 2 2" xfId="14" xr:uid="{00000000-0005-0000-0000-00000B000000}"/>
    <cellStyle name="Normal 3 3 3" xfId="8" xr:uid="{00000000-0005-0000-0000-00000C000000}"/>
    <cellStyle name="Normal 3 3 3 2" xfId="15" xr:uid="{00000000-0005-0000-0000-00000D000000}"/>
    <cellStyle name="Normal 3 3 4" xfId="13" xr:uid="{00000000-0005-0000-0000-00000E000000}"/>
    <cellStyle name="Normal 3 4" xfId="10" xr:uid="{00000000-0005-0000-0000-00000F000000}"/>
    <cellStyle name="Normal 4" xfId="5" xr:uid="{00000000-0005-0000-0000-000010000000}"/>
    <cellStyle name="Normal 5" xfId="16" xr:uid="{00000000-0005-0000-0000-000011000000}"/>
  </cellStyles>
  <dxfs count="62">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68792</xdr:colOff>
      <xdr:row>38</xdr:row>
      <xdr:rowOff>169333</xdr:rowOff>
    </xdr:from>
    <xdr:to>
      <xdr:col>7</xdr:col>
      <xdr:colOff>1268942</xdr:colOff>
      <xdr:row>54</xdr:row>
      <xdr:rowOff>158750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6503459" y="7979833"/>
          <a:ext cx="5973233" cy="30903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A4:AB26" dataDxfId="61" tableBorderDxfId="60">
  <autoFilter ref="A4:AB2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000-000001000000}" name="Date of acceptance" totalsRowLabel="Total" dataDxfId="59" totalsRowDxfId="58"/>
    <tableColumn id="2" xr3:uid="{00000000-0010-0000-0000-000002000000}" name="PubMed ID" dataDxfId="57" totalsRowDxfId="56"/>
    <tableColumn id="3" xr3:uid="{00000000-0010-0000-0000-000003000000}" name="DOI" dataDxfId="55" totalsRowDxfId="54"/>
    <tableColumn id="4" xr3:uid="{00000000-0010-0000-0000-000004000000}" name="Publisher" dataDxfId="53" totalsRowDxfId="52"/>
    <tableColumn id="5" xr3:uid="{00000000-0010-0000-0000-000005000000}" name="Journal" dataDxfId="51" totalsRowDxfId="50"/>
    <tableColumn id="6" xr3:uid="{00000000-0010-0000-0000-000006000000}" name="E-ISSN" dataDxfId="49" totalsRowDxfId="48"/>
    <tableColumn id="7" xr3:uid="{00000000-0010-0000-0000-000007000000}" name="Type of publication" dataDxfId="47" totalsRowDxfId="46"/>
    <tableColumn id="8" xr3:uid="{00000000-0010-0000-0000-000008000000}" name="Article title" dataDxfId="45" totalsRowDxfId="44"/>
    <tableColumn id="9" xr3:uid="{00000000-0010-0000-0000-000009000000}" name="Date of publication" dataDxfId="43" totalsRowDxfId="42"/>
    <tableColumn id="10" xr3:uid="{00000000-0010-0000-0000-00000A000000}" name="Fund that APC is paid from (1)" dataDxfId="41" totalsRowDxfId="40"/>
    <tableColumn id="11" xr3:uid="{00000000-0010-0000-0000-00000B000000}" name="Fund that APC is paid from (2)" dataDxfId="39" totalsRowDxfId="38"/>
    <tableColumn id="12" xr3:uid="{00000000-0010-0000-0000-00000C000000}" name="Fund that APC is paid from (3)" dataDxfId="37" totalsRowDxfId="36"/>
    <tableColumn id="13" xr3:uid="{00000000-0010-0000-0000-00000D000000}" name="Funder of research (1)" dataDxfId="35" totalsRowDxfId="34"/>
    <tableColumn id="14" xr3:uid="{00000000-0010-0000-0000-00000E000000}" name="Grant ID (1)" dataDxfId="33" totalsRowDxfId="32"/>
    <tableColumn id="15" xr3:uid="{00000000-0010-0000-0000-00000F000000}" name="Funder of research (2)" dataDxfId="31" totalsRowDxfId="30"/>
    <tableColumn id="16" xr3:uid="{00000000-0010-0000-0000-000010000000}" name="Grant ID (2)" dataDxfId="29" totalsRowDxfId="28"/>
    <tableColumn id="17" xr3:uid="{00000000-0010-0000-0000-000011000000}" name="Funder of research (3)" dataDxfId="27" totalsRowDxfId="26"/>
    <tableColumn id="18" xr3:uid="{00000000-0010-0000-0000-000012000000}" name="Grant ID (3)" dataDxfId="25" totalsRowDxfId="24"/>
    <tableColumn id="19" xr3:uid="{00000000-0010-0000-0000-000013000000}" name="Date of APC payment" dataDxfId="23"/>
    <tableColumn id="20" xr3:uid="{00000000-0010-0000-0000-000014000000}" name="APC paid (actual currency) excluding VAT" dataDxfId="22" totalsRowDxfId="21"/>
    <tableColumn id="21" xr3:uid="{00000000-0010-0000-0000-000015000000}" name="Currency of APC" dataDxfId="20" totalsRowDxfId="19"/>
    <tableColumn id="22" xr3:uid="{00000000-0010-0000-0000-000016000000}" name="APC paid (£) including VAT if charged" dataDxfId="18" totalsRowDxfId="17"/>
    <tableColumn id="23" xr3:uid="{00000000-0010-0000-0000-000017000000}" name="Additional publication costs (£)" dataDxfId="16" totalsRowDxfId="15"/>
    <tableColumn id="24" xr3:uid="{00000000-0010-0000-0000-000018000000}" name="Discounts, memberships &amp; pre-payment agreements" dataDxfId="14" totalsRowDxfId="13"/>
    <tableColumn id="25" xr3:uid="{00000000-0010-0000-0000-000019000000}" name="Amount of APC charged to COAF grant (including VAT if charged) in £" dataDxfId="12" totalsRowDxfId="11"/>
    <tableColumn id="26" xr3:uid="{00000000-0010-0000-0000-00001A000000}" name="Amount of APC charged to RCUK OA fund (including VAT if charged) in £" dataDxfId="10" totalsRowDxfId="9"/>
    <tableColumn id="27" xr3:uid="{00000000-0010-0000-0000-00001B000000}" name="Licence" dataDxfId="8" totalsRowDxfId="7"/>
    <tableColumn id="28" xr3:uid="{00000000-0010-0000-0000-00001C000000}" name="Notes" totalsRowFunction="count" dataDxfId="6" totalsRowDxfId="5"/>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48:C55" totalsRowShown="0" headerRowDxfId="4" dataDxfId="3" tableBorderDxfId="2">
  <autoFilter ref="B48:C55" xr:uid="{00000000-0009-0000-0100-000003000000}"/>
  <tableColumns count="2">
    <tableColumn id="1" xr3:uid="{00000000-0010-0000-0100-000001000000}" name="Other OA costs     " dataDxfId="1" dataCellStyle="Normal 3 3"/>
    <tableColumn id="2" xr3:uid="{00000000-0010-0000-0100-000002000000}"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workbookViewId="0">
      <selection activeCell="B24" sqref="B24"/>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97" t="s">
        <v>91</v>
      </c>
      <c r="B1" s="198"/>
      <c r="C1" s="199"/>
      <c r="D1" s="3"/>
    </row>
    <row r="2" spans="1:4" ht="15.75" customHeight="1" x14ac:dyDescent="0.2">
      <c r="A2" s="200" t="s">
        <v>90</v>
      </c>
      <c r="B2" s="201"/>
      <c r="C2" s="4" t="s">
        <v>88</v>
      </c>
    </row>
    <row r="3" spans="1:4" ht="15.75" customHeight="1" x14ac:dyDescent="0.2">
      <c r="A3" s="5" t="s">
        <v>89</v>
      </c>
      <c r="B3" s="6" t="s">
        <v>93</v>
      </c>
      <c r="C3" s="7"/>
      <c r="D3" s="3"/>
    </row>
    <row r="4" spans="1:4" ht="30" customHeight="1" x14ac:dyDescent="0.2">
      <c r="A4" s="185" t="s">
        <v>115</v>
      </c>
      <c r="B4" s="186"/>
      <c r="C4" s="187"/>
      <c r="D4" s="3"/>
    </row>
    <row r="5" spans="1:4" ht="15.75" customHeight="1" x14ac:dyDescent="0.2">
      <c r="A5" s="188" t="s">
        <v>0</v>
      </c>
      <c r="B5" s="189"/>
      <c r="C5" s="190"/>
      <c r="D5" s="3"/>
    </row>
    <row r="6" spans="1:4" ht="37.5" customHeight="1" x14ac:dyDescent="0.2">
      <c r="A6" s="191"/>
      <c r="B6" s="192"/>
      <c r="C6" s="193"/>
      <c r="D6" s="3"/>
    </row>
    <row r="7" spans="1:4" ht="30" customHeight="1" x14ac:dyDescent="0.2">
      <c r="A7" s="194" t="s">
        <v>44</v>
      </c>
      <c r="B7" s="195"/>
      <c r="C7" s="196"/>
      <c r="D7" s="3"/>
    </row>
  </sheetData>
  <mergeCells count="6">
    <mergeCell ref="A4:C4"/>
    <mergeCell ref="A5:C5"/>
    <mergeCell ref="A6:C6"/>
    <mergeCell ref="A7:C7"/>
    <mergeCell ref="A1:C1"/>
    <mergeCell ref="A2:B2"/>
  </mergeCells>
  <hyperlinks>
    <hyperlink ref="C2" r:id="rId1" xr:uid="{00000000-0004-0000-0000-000000000000}"/>
    <hyperlink ref="B3"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topLeftCell="A22" zoomScaleNormal="100" workbookViewId="0">
      <selection activeCell="A4" sqref="A4:B4"/>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56" customWidth="1"/>
    <col min="6" max="16384" width="9.140625" style="1"/>
  </cols>
  <sheetData>
    <row r="1" spans="1:5" ht="30" customHeight="1" x14ac:dyDescent="0.25">
      <c r="A1" s="206" t="s">
        <v>97</v>
      </c>
      <c r="B1" s="207"/>
      <c r="C1" s="38"/>
      <c r="D1" s="52"/>
      <c r="E1" s="55"/>
    </row>
    <row r="2" spans="1:5" s="2" customFormat="1" ht="94.9" customHeight="1" x14ac:dyDescent="0.2">
      <c r="A2" s="208" t="s">
        <v>228</v>
      </c>
      <c r="B2" s="209"/>
      <c r="C2" s="39"/>
      <c r="D2" s="34"/>
      <c r="E2" s="34"/>
    </row>
    <row r="3" spans="1:5" s="2" customFormat="1" ht="67.900000000000006" customHeight="1" x14ac:dyDescent="0.2">
      <c r="A3" s="210" t="s">
        <v>226</v>
      </c>
      <c r="B3" s="211"/>
      <c r="C3" s="57"/>
      <c r="D3" s="52"/>
      <c r="E3" s="52"/>
    </row>
    <row r="4" spans="1:5" s="2" customFormat="1" ht="74.45" customHeight="1" x14ac:dyDescent="0.2">
      <c r="A4" s="205" t="s">
        <v>195</v>
      </c>
      <c r="B4" s="205"/>
      <c r="C4" s="58"/>
      <c r="D4" s="52"/>
      <c r="E4" s="52"/>
    </row>
    <row r="5" spans="1:5" s="2" customFormat="1" ht="87" customHeight="1" x14ac:dyDescent="0.2">
      <c r="A5" s="212" t="s">
        <v>227</v>
      </c>
      <c r="B5" s="212"/>
      <c r="C5" s="58"/>
      <c r="D5" s="52"/>
      <c r="E5" s="52"/>
    </row>
    <row r="6" spans="1:5" ht="15.75" customHeight="1" x14ac:dyDescent="0.2">
      <c r="A6" s="53"/>
      <c r="B6" s="53"/>
      <c r="C6" s="40"/>
      <c r="D6" s="52"/>
      <c r="E6" s="55"/>
    </row>
    <row r="7" spans="1:5" ht="28.9" customHeight="1" x14ac:dyDescent="0.2">
      <c r="A7" s="35"/>
      <c r="B7" s="35" t="s">
        <v>197</v>
      </c>
      <c r="C7" s="37" t="s">
        <v>198</v>
      </c>
      <c r="D7" s="54" t="s">
        <v>94</v>
      </c>
      <c r="E7" s="115" t="s">
        <v>95</v>
      </c>
    </row>
    <row r="8" spans="1:5" ht="38.25" x14ac:dyDescent="0.2">
      <c r="A8" s="81" t="s">
        <v>1</v>
      </c>
      <c r="B8" s="109" t="s">
        <v>133</v>
      </c>
      <c r="C8" s="109" t="s">
        <v>134</v>
      </c>
      <c r="D8" s="109" t="s">
        <v>135</v>
      </c>
      <c r="E8" s="108" t="s">
        <v>136</v>
      </c>
    </row>
    <row r="9" spans="1:5" x14ac:dyDescent="0.2">
      <c r="A9" s="203" t="s">
        <v>2</v>
      </c>
      <c r="B9" s="110" t="s">
        <v>3</v>
      </c>
      <c r="C9" s="110" t="s">
        <v>137</v>
      </c>
      <c r="D9" s="110"/>
      <c r="E9" s="87" t="s">
        <v>138</v>
      </c>
    </row>
    <row r="10" spans="1:5" ht="25.5" x14ac:dyDescent="0.2">
      <c r="A10" s="203"/>
      <c r="B10" s="110" t="s">
        <v>4</v>
      </c>
      <c r="C10" s="110" t="s">
        <v>57</v>
      </c>
      <c r="D10" s="110" t="s">
        <v>50</v>
      </c>
      <c r="E10" s="87" t="s">
        <v>104</v>
      </c>
    </row>
    <row r="11" spans="1:5" ht="25.5" x14ac:dyDescent="0.2">
      <c r="A11" s="203"/>
      <c r="B11" s="109" t="s">
        <v>5</v>
      </c>
      <c r="C11" s="109" t="s">
        <v>232</v>
      </c>
      <c r="D11" s="109" t="s">
        <v>51</v>
      </c>
      <c r="E11" s="108" t="s">
        <v>106</v>
      </c>
    </row>
    <row r="12" spans="1:5" ht="38.25" x14ac:dyDescent="0.2">
      <c r="A12" s="203"/>
      <c r="B12" s="109" t="s">
        <v>6</v>
      </c>
      <c r="C12" s="109" t="s">
        <v>233</v>
      </c>
      <c r="D12" s="109"/>
      <c r="E12" s="108" t="s">
        <v>107</v>
      </c>
    </row>
    <row r="13" spans="1:5" ht="25.5" x14ac:dyDescent="0.2">
      <c r="A13" s="203"/>
      <c r="B13" s="109" t="s">
        <v>7</v>
      </c>
      <c r="C13" s="109" t="s">
        <v>234</v>
      </c>
      <c r="D13" s="109" t="s">
        <v>56</v>
      </c>
      <c r="E13" s="108" t="s">
        <v>105</v>
      </c>
    </row>
    <row r="14" spans="1:5" ht="25.5" x14ac:dyDescent="0.2">
      <c r="A14" s="203"/>
      <c r="B14" s="109" t="s">
        <v>8</v>
      </c>
      <c r="C14" s="109" t="s">
        <v>235</v>
      </c>
      <c r="D14" s="109" t="s">
        <v>139</v>
      </c>
      <c r="E14" s="108" t="s">
        <v>49</v>
      </c>
    </row>
    <row r="15" spans="1:5" x14ac:dyDescent="0.2">
      <c r="A15" s="203"/>
      <c r="B15" s="110" t="s">
        <v>9</v>
      </c>
      <c r="C15" s="110" t="s">
        <v>10</v>
      </c>
      <c r="D15" s="110" t="s">
        <v>52</v>
      </c>
      <c r="E15" s="87" t="s">
        <v>108</v>
      </c>
    </row>
    <row r="16" spans="1:5" ht="25.5" x14ac:dyDescent="0.2">
      <c r="A16" s="204"/>
      <c r="B16" s="111" t="s">
        <v>11</v>
      </c>
      <c r="C16" s="111" t="s">
        <v>128</v>
      </c>
      <c r="D16" s="111" t="s">
        <v>53</v>
      </c>
      <c r="E16" s="88" t="s">
        <v>109</v>
      </c>
    </row>
    <row r="17" spans="1:5" ht="38.25" x14ac:dyDescent="0.2">
      <c r="A17" s="202" t="s">
        <v>12</v>
      </c>
      <c r="B17" s="110" t="s">
        <v>13</v>
      </c>
      <c r="C17" s="110" t="s">
        <v>39</v>
      </c>
      <c r="D17" s="110"/>
      <c r="E17" s="87" t="s">
        <v>114</v>
      </c>
    </row>
    <row r="18" spans="1:5" x14ac:dyDescent="0.2">
      <c r="A18" s="203"/>
      <c r="B18" s="109" t="s">
        <v>14</v>
      </c>
      <c r="C18" s="109" t="s">
        <v>15</v>
      </c>
      <c r="D18" s="109"/>
      <c r="E18" s="108" t="s">
        <v>114</v>
      </c>
    </row>
    <row r="19" spans="1:5" x14ac:dyDescent="0.2">
      <c r="A19" s="203"/>
      <c r="B19" s="109" t="s">
        <v>16</v>
      </c>
      <c r="C19" s="109" t="s">
        <v>17</v>
      </c>
      <c r="D19" s="109"/>
      <c r="E19" s="108" t="s">
        <v>114</v>
      </c>
    </row>
    <row r="20" spans="1:5" ht="38.25" x14ac:dyDescent="0.2">
      <c r="A20" s="203"/>
      <c r="B20" s="110" t="s">
        <v>18</v>
      </c>
      <c r="C20" s="110" t="s">
        <v>229</v>
      </c>
      <c r="D20" s="110" t="s">
        <v>54</v>
      </c>
      <c r="E20" s="87"/>
    </row>
    <row r="21" spans="1:5" x14ac:dyDescent="0.2">
      <c r="A21" s="203"/>
      <c r="B21" s="110" t="s">
        <v>45</v>
      </c>
      <c r="C21" s="110" t="s">
        <v>230</v>
      </c>
      <c r="D21" s="110" t="s">
        <v>54</v>
      </c>
      <c r="E21" s="87"/>
    </row>
    <row r="22" spans="1:5" x14ac:dyDescent="0.2">
      <c r="A22" s="203"/>
      <c r="B22" s="109" t="s">
        <v>19</v>
      </c>
      <c r="C22" s="109" t="s">
        <v>60</v>
      </c>
      <c r="D22" s="109" t="s">
        <v>54</v>
      </c>
      <c r="E22" s="108"/>
    </row>
    <row r="23" spans="1:5" x14ac:dyDescent="0.2">
      <c r="A23" s="203"/>
      <c r="B23" s="109" t="s">
        <v>46</v>
      </c>
      <c r="C23" s="109" t="s">
        <v>140</v>
      </c>
      <c r="D23" s="109" t="s">
        <v>54</v>
      </c>
      <c r="E23" s="108"/>
    </row>
    <row r="24" spans="1:5" x14ac:dyDescent="0.2">
      <c r="A24" s="203"/>
      <c r="B24" s="109" t="s">
        <v>20</v>
      </c>
      <c r="C24" s="109" t="s">
        <v>61</v>
      </c>
      <c r="D24" s="109" t="s">
        <v>54</v>
      </c>
      <c r="E24" s="108"/>
    </row>
    <row r="25" spans="1:5" x14ac:dyDescent="0.2">
      <c r="A25" s="204"/>
      <c r="B25" s="109" t="s">
        <v>47</v>
      </c>
      <c r="C25" s="109" t="s">
        <v>141</v>
      </c>
      <c r="D25" s="109" t="s">
        <v>54</v>
      </c>
      <c r="E25" s="108"/>
    </row>
    <row r="26" spans="1:5" ht="38.25" x14ac:dyDescent="0.2">
      <c r="A26" s="202" t="s">
        <v>21</v>
      </c>
      <c r="B26" s="111" t="s">
        <v>22</v>
      </c>
      <c r="C26" s="111" t="s">
        <v>142</v>
      </c>
      <c r="D26" s="111"/>
      <c r="E26" s="88" t="s">
        <v>111</v>
      </c>
    </row>
    <row r="27" spans="1:5" ht="51" x14ac:dyDescent="0.2">
      <c r="A27" s="203"/>
      <c r="B27" s="109" t="s">
        <v>42</v>
      </c>
      <c r="C27" s="109" t="s">
        <v>143</v>
      </c>
      <c r="D27" s="109"/>
      <c r="E27" s="108" t="s">
        <v>113</v>
      </c>
    </row>
    <row r="28" spans="1:5" x14ac:dyDescent="0.2">
      <c r="A28" s="203"/>
      <c r="B28" s="109" t="s">
        <v>23</v>
      </c>
      <c r="C28" s="109" t="s">
        <v>129</v>
      </c>
      <c r="D28" s="109"/>
      <c r="E28" s="108" t="s">
        <v>112</v>
      </c>
    </row>
    <row r="29" spans="1:5" ht="51" x14ac:dyDescent="0.2">
      <c r="A29" s="203"/>
      <c r="B29" s="110" t="s">
        <v>28</v>
      </c>
      <c r="C29" s="110" t="s">
        <v>130</v>
      </c>
      <c r="D29" s="110"/>
      <c r="E29" s="87"/>
    </row>
    <row r="30" spans="1:5" ht="38.25" x14ac:dyDescent="0.2">
      <c r="A30" s="203"/>
      <c r="B30" s="112" t="s">
        <v>43</v>
      </c>
      <c r="C30" s="112" t="s">
        <v>59</v>
      </c>
      <c r="D30" s="112"/>
      <c r="E30" s="92"/>
    </row>
    <row r="31" spans="1:5" ht="38.25" x14ac:dyDescent="0.2">
      <c r="A31" s="203"/>
      <c r="B31" s="110" t="s">
        <v>24</v>
      </c>
      <c r="C31" s="110" t="s">
        <v>131</v>
      </c>
      <c r="D31" s="110" t="s">
        <v>49</v>
      </c>
      <c r="E31" s="87"/>
    </row>
    <row r="32" spans="1:5" x14ac:dyDescent="0.2">
      <c r="A32" s="203"/>
      <c r="B32" s="113" t="s">
        <v>25</v>
      </c>
      <c r="C32" s="113" t="s">
        <v>87</v>
      </c>
      <c r="D32" s="113" t="s">
        <v>49</v>
      </c>
      <c r="E32" s="95"/>
    </row>
    <row r="33" spans="1:5" ht="25.5" x14ac:dyDescent="0.2">
      <c r="A33" s="204"/>
      <c r="B33" s="112" t="s">
        <v>48</v>
      </c>
      <c r="C33" s="112" t="s">
        <v>132</v>
      </c>
      <c r="D33" s="112" t="s">
        <v>49</v>
      </c>
      <c r="E33" s="92"/>
    </row>
    <row r="34" spans="1:5" ht="25.5" x14ac:dyDescent="0.2">
      <c r="A34" s="81" t="s">
        <v>26</v>
      </c>
      <c r="B34" s="110" t="s">
        <v>29</v>
      </c>
      <c r="C34" s="110" t="s">
        <v>58</v>
      </c>
      <c r="D34" s="110" t="s">
        <v>55</v>
      </c>
      <c r="E34" s="87" t="s">
        <v>110</v>
      </c>
    </row>
    <row r="35" spans="1:5" ht="25.5" x14ac:dyDescent="0.2">
      <c r="A35" s="36" t="s">
        <v>27</v>
      </c>
      <c r="B35" s="114" t="s">
        <v>27</v>
      </c>
      <c r="C35" s="114" t="s">
        <v>96</v>
      </c>
      <c r="D35" s="114"/>
      <c r="E35" s="93" t="s">
        <v>103</v>
      </c>
    </row>
  </sheetData>
  <mergeCells count="8">
    <mergeCell ref="A17:A25"/>
    <mergeCell ref="A4:B4"/>
    <mergeCell ref="A1:B1"/>
    <mergeCell ref="A26:A33"/>
    <mergeCell ref="A2:B2"/>
    <mergeCell ref="A3:B3"/>
    <mergeCell ref="A9:A16"/>
    <mergeCell ref="A5:B5"/>
  </mergeCells>
  <hyperlinks>
    <hyperlink ref="E35" r:id="rId1" xr:uid="{00000000-0004-0000-0100-000000000000}"/>
    <hyperlink ref="E10" r:id="rId2" xr:uid="{00000000-0004-0000-0100-000001000000}"/>
    <hyperlink ref="E13" r:id="rId3" xr:uid="{00000000-0004-0000-0100-000002000000}"/>
    <hyperlink ref="E11" r:id="rId4" xr:uid="{00000000-0004-0000-0100-000003000000}"/>
    <hyperlink ref="E12" r:id="rId5" xr:uid="{00000000-0004-0000-0100-000004000000}"/>
    <hyperlink ref="E15" r:id="rId6" xr:uid="{00000000-0004-0000-0100-000005000000}"/>
    <hyperlink ref="E16" r:id="rId7" xr:uid="{00000000-0004-0000-0100-000006000000}"/>
    <hyperlink ref="E34" r:id="rId8" xr:uid="{00000000-0004-0000-0100-000007000000}"/>
    <hyperlink ref="E26" r:id="rId9" xr:uid="{00000000-0004-0000-0100-000008000000}"/>
    <hyperlink ref="E28" r:id="rId10" xr:uid="{00000000-0004-0000-0100-000009000000}"/>
    <hyperlink ref="E27" r:id="rId11" xr:uid="{00000000-0004-0000-0100-00000A000000}"/>
    <hyperlink ref="E17" r:id="rId12" xr:uid="{00000000-0004-0000-0100-00000B000000}"/>
    <hyperlink ref="E18" r:id="rId13" xr:uid="{00000000-0004-0000-0100-00000C000000}"/>
    <hyperlink ref="E19" r:id="rId14" xr:uid="{00000000-0004-0000-0100-00000D000000}"/>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26"/>
  <sheetViews>
    <sheetView topLeftCell="I1" zoomScaleNormal="100" zoomScaleSheetLayoutView="100" workbookViewId="0">
      <pane ySplit="4" topLeftCell="A18" activePane="bottomLeft" state="frozen"/>
      <selection pane="bottomLeft" activeCell="X25" sqref="X25"/>
    </sheetView>
  </sheetViews>
  <sheetFormatPr defaultColWidth="10.7109375" defaultRowHeight="15.75" customHeight="1" x14ac:dyDescent="0.2"/>
  <cols>
    <col min="1" max="1" width="13.140625" style="61" customWidth="1"/>
    <col min="2" max="8" width="10.7109375" style="59"/>
    <col min="9" max="9" width="10.7109375" style="61"/>
    <col min="10" max="18" width="10.7109375" style="59"/>
    <col min="19" max="19" width="10.7109375" style="61"/>
    <col min="20" max="23" width="10.7109375" style="59"/>
    <col min="24" max="24" width="28.140625" style="59" customWidth="1"/>
    <col min="25" max="27" width="10.7109375" style="59"/>
    <col min="28" max="28" width="16.7109375" style="119" customWidth="1"/>
    <col min="29" max="16384" width="10.7109375" style="59"/>
  </cols>
  <sheetData>
    <row r="1" spans="1:30" s="122" customFormat="1" ht="15.75" customHeight="1" x14ac:dyDescent="0.2">
      <c r="A1" s="120" t="s">
        <v>238</v>
      </c>
      <c r="B1" s="77"/>
      <c r="C1" s="77"/>
      <c r="D1" s="77"/>
      <c r="E1" s="77"/>
      <c r="F1" s="77"/>
      <c r="G1" s="77"/>
      <c r="I1" s="217" t="s">
        <v>225</v>
      </c>
      <c r="J1" s="217"/>
      <c r="K1" s="218" t="s">
        <v>220</v>
      </c>
      <c r="L1" s="218"/>
      <c r="M1" s="219" t="s">
        <v>221</v>
      </c>
      <c r="N1" s="219"/>
      <c r="O1" s="77"/>
      <c r="P1" s="77"/>
      <c r="Q1" s="77"/>
      <c r="R1" s="77"/>
      <c r="S1" s="121"/>
    </row>
    <row r="2" spans="1:30" s="122" customFormat="1" ht="17.45" customHeight="1" thickBot="1" x14ac:dyDescent="0.25">
      <c r="A2" s="120" t="s">
        <v>239</v>
      </c>
      <c r="B2" s="77"/>
      <c r="C2" s="77"/>
      <c r="D2" s="77"/>
      <c r="E2" s="77"/>
      <c r="F2" s="77"/>
      <c r="G2" s="77"/>
      <c r="I2" s="217"/>
      <c r="J2" s="217"/>
      <c r="K2" s="218"/>
      <c r="L2" s="218"/>
      <c r="M2" s="219"/>
      <c r="N2" s="219"/>
      <c r="O2" s="77"/>
      <c r="P2" s="77"/>
      <c r="Q2" s="77"/>
      <c r="R2" s="77"/>
      <c r="S2" s="121"/>
    </row>
    <row r="3" spans="1:30" s="60" customFormat="1" ht="23.45" customHeight="1" x14ac:dyDescent="0.2">
      <c r="A3" s="84"/>
      <c r="B3" s="84"/>
      <c r="C3" s="84"/>
      <c r="D3" s="213" t="s">
        <v>231</v>
      </c>
      <c r="E3" s="214"/>
      <c r="F3" s="214"/>
      <c r="G3" s="215"/>
      <c r="H3" s="83"/>
      <c r="I3" s="84"/>
      <c r="J3" s="83"/>
      <c r="K3" s="83"/>
      <c r="L3" s="83"/>
      <c r="M3" s="83"/>
      <c r="N3" s="83"/>
      <c r="O3" s="83"/>
      <c r="P3" s="83"/>
      <c r="Q3" s="83"/>
      <c r="R3" s="83"/>
      <c r="S3" s="84"/>
      <c r="T3" s="216"/>
      <c r="U3" s="216"/>
      <c r="V3" s="216"/>
      <c r="W3" s="83"/>
      <c r="X3" s="83"/>
      <c r="Y3" s="83"/>
      <c r="Z3" s="83"/>
      <c r="AA3" s="83"/>
      <c r="AB3" s="117"/>
    </row>
    <row r="4" spans="1:30" s="78" customFormat="1" ht="76.900000000000006" customHeight="1" x14ac:dyDescent="0.2">
      <c r="A4" s="89" t="s">
        <v>133</v>
      </c>
      <c r="B4" s="96" t="s">
        <v>3</v>
      </c>
      <c r="C4" s="96" t="s">
        <v>4</v>
      </c>
      <c r="D4" s="89" t="s">
        <v>5</v>
      </c>
      <c r="E4" s="89" t="s">
        <v>6</v>
      </c>
      <c r="F4" s="89" t="s">
        <v>196</v>
      </c>
      <c r="G4" s="89" t="s">
        <v>8</v>
      </c>
      <c r="H4" s="97" t="s">
        <v>9</v>
      </c>
      <c r="I4" s="98" t="s">
        <v>11</v>
      </c>
      <c r="J4" s="97" t="s">
        <v>13</v>
      </c>
      <c r="K4" s="89" t="s">
        <v>14</v>
      </c>
      <c r="L4" s="89" t="s">
        <v>16</v>
      </c>
      <c r="M4" s="97" t="s">
        <v>18</v>
      </c>
      <c r="N4" s="97" t="s">
        <v>45</v>
      </c>
      <c r="O4" s="89" t="s">
        <v>19</v>
      </c>
      <c r="P4" s="89" t="s">
        <v>46</v>
      </c>
      <c r="Q4" s="89" t="s">
        <v>20</v>
      </c>
      <c r="R4" s="89" t="s">
        <v>47</v>
      </c>
      <c r="S4" s="98" t="s">
        <v>22</v>
      </c>
      <c r="T4" s="89" t="s">
        <v>42</v>
      </c>
      <c r="U4" s="89" t="s">
        <v>23</v>
      </c>
      <c r="V4" s="82" t="s">
        <v>28</v>
      </c>
      <c r="W4" s="90" t="s">
        <v>43</v>
      </c>
      <c r="X4" s="82" t="s">
        <v>24</v>
      </c>
      <c r="Y4" s="94" t="s">
        <v>214</v>
      </c>
      <c r="Z4" s="90" t="s">
        <v>215</v>
      </c>
      <c r="AA4" s="82" t="s">
        <v>29</v>
      </c>
      <c r="AB4" s="116" t="s">
        <v>27</v>
      </c>
      <c r="AC4" s="91"/>
      <c r="AD4" s="91"/>
    </row>
    <row r="5" spans="1:30" s="85" customFormat="1" ht="13.5" customHeight="1" x14ac:dyDescent="0.2">
      <c r="A5" s="175">
        <v>43609</v>
      </c>
      <c r="B5"/>
      <c r="C5" t="s">
        <v>251</v>
      </c>
      <c r="D5" t="s">
        <v>273</v>
      </c>
      <c r="E5" t="s">
        <v>281</v>
      </c>
      <c r="F5" t="s">
        <v>300</v>
      </c>
      <c r="G5" s="86" t="s">
        <v>186</v>
      </c>
      <c r="H5" t="s">
        <v>319</v>
      </c>
      <c r="I5" s="175">
        <v>43558</v>
      </c>
      <c r="J5" s="87" t="s">
        <v>30</v>
      </c>
      <c r="K5" s="86"/>
      <c r="L5" s="86"/>
      <c r="M5" s="87" t="s">
        <v>32</v>
      </c>
      <c r="N5" t="s">
        <v>341</v>
      </c>
      <c r="O5" s="86"/>
      <c r="P5" s="86"/>
      <c r="Q5" s="86"/>
      <c r="R5" s="86"/>
      <c r="S5" s="175">
        <v>43609</v>
      </c>
      <c r="T5" s="181">
        <v>3600</v>
      </c>
      <c r="U5" s="181" t="s">
        <v>357</v>
      </c>
      <c r="V5" s="87">
        <v>3346.93</v>
      </c>
      <c r="W5">
        <v>0</v>
      </c>
      <c r="X5" s="87"/>
      <c r="Y5" s="95"/>
      <c r="Z5">
        <v>3346.93</v>
      </c>
      <c r="AA5" t="s">
        <v>40</v>
      </c>
      <c r="AB5" t="s">
        <v>358</v>
      </c>
      <c r="AC5" s="77"/>
      <c r="AD5" s="77"/>
    </row>
    <row r="6" spans="1:30" s="85" customFormat="1" ht="12.75" x14ac:dyDescent="0.2">
      <c r="A6" s="175">
        <v>43684</v>
      </c>
      <c r="B6">
        <v>31388791</v>
      </c>
      <c r="C6" t="s">
        <v>252</v>
      </c>
      <c r="D6" t="s">
        <v>274</v>
      </c>
      <c r="E6" t="s">
        <v>282</v>
      </c>
      <c r="F6" t="s">
        <v>301</v>
      </c>
      <c r="G6" s="86" t="s">
        <v>186</v>
      </c>
      <c r="H6" t="s">
        <v>320</v>
      </c>
      <c r="I6" s="175">
        <v>43684</v>
      </c>
      <c r="J6" s="87" t="s">
        <v>30</v>
      </c>
      <c r="K6" s="86"/>
      <c r="L6" s="86"/>
      <c r="M6" s="87" t="s">
        <v>187</v>
      </c>
      <c r="N6" t="s">
        <v>342</v>
      </c>
      <c r="O6" s="86"/>
      <c r="P6" s="86"/>
      <c r="Q6" s="86"/>
      <c r="R6" s="86"/>
      <c r="S6" s="175">
        <v>43684</v>
      </c>
      <c r="T6" s="181">
        <v>816</v>
      </c>
      <c r="U6" s="181" t="s">
        <v>37</v>
      </c>
      <c r="V6" s="87">
        <v>979.2</v>
      </c>
      <c r="W6">
        <v>0</v>
      </c>
      <c r="X6" s="87" t="s">
        <v>148</v>
      </c>
      <c r="Y6" s="95"/>
      <c r="Z6">
        <v>979.2</v>
      </c>
      <c r="AA6" t="s">
        <v>40</v>
      </c>
      <c r="AB6" s="118"/>
      <c r="AC6" s="77"/>
      <c r="AD6" s="77"/>
    </row>
    <row r="7" spans="1:30" s="85" customFormat="1" ht="15.75" customHeight="1" x14ac:dyDescent="0.2">
      <c r="A7" s="175">
        <v>43642</v>
      </c>
      <c r="B7"/>
      <c r="C7" t="s">
        <v>253</v>
      </c>
      <c r="D7" t="s">
        <v>275</v>
      </c>
      <c r="E7" t="s">
        <v>283</v>
      </c>
      <c r="F7" t="s">
        <v>302</v>
      </c>
      <c r="G7" s="86" t="s">
        <v>186</v>
      </c>
      <c r="H7" t="s">
        <v>321</v>
      </c>
      <c r="I7" s="175">
        <v>43606</v>
      </c>
      <c r="J7" s="87" t="s">
        <v>30</v>
      </c>
      <c r="K7" s="86"/>
      <c r="L7" s="86"/>
      <c r="M7" s="87" t="s">
        <v>180</v>
      </c>
      <c r="N7" t="s">
        <v>343</v>
      </c>
      <c r="O7" s="86"/>
      <c r="P7" s="86"/>
      <c r="Q7" s="86"/>
      <c r="R7" s="86"/>
      <c r="S7" s="175">
        <v>43642</v>
      </c>
      <c r="T7" s="181">
        <v>2900</v>
      </c>
      <c r="U7" s="181" t="s">
        <v>357</v>
      </c>
      <c r="V7" s="87">
        <v>2781.16</v>
      </c>
      <c r="W7">
        <v>0</v>
      </c>
      <c r="X7" s="87"/>
      <c r="Y7" s="95"/>
      <c r="Z7">
        <v>2781.16</v>
      </c>
      <c r="AA7" t="s">
        <v>40</v>
      </c>
      <c r="AB7" s="118"/>
      <c r="AC7" s="77"/>
      <c r="AD7" s="77"/>
    </row>
    <row r="8" spans="1:30" s="85" customFormat="1" ht="15.75" customHeight="1" x14ac:dyDescent="0.2">
      <c r="A8" s="175">
        <v>43756</v>
      </c>
      <c r="B8"/>
      <c r="C8" t="s">
        <v>254</v>
      </c>
      <c r="D8" t="s">
        <v>276</v>
      </c>
      <c r="E8" t="s">
        <v>284</v>
      </c>
      <c r="F8" t="s">
        <v>303</v>
      </c>
      <c r="G8" s="86" t="s">
        <v>186</v>
      </c>
      <c r="H8" t="s">
        <v>322</v>
      </c>
      <c r="I8" s="175">
        <v>43780</v>
      </c>
      <c r="J8" s="87" t="s">
        <v>30</v>
      </c>
      <c r="K8" s="86"/>
      <c r="L8" s="86"/>
      <c r="M8" s="87" t="s">
        <v>209</v>
      </c>
      <c r="N8" t="s">
        <v>344</v>
      </c>
      <c r="O8" s="86"/>
      <c r="P8" s="86"/>
      <c r="Q8" s="86"/>
      <c r="R8" s="86"/>
      <c r="S8" s="175">
        <v>43756</v>
      </c>
      <c r="T8" s="181">
        <v>1500</v>
      </c>
      <c r="U8" s="181" t="s">
        <v>37</v>
      </c>
      <c r="V8" s="87">
        <v>1800</v>
      </c>
      <c r="W8">
        <v>0</v>
      </c>
      <c r="X8" s="87" t="s">
        <v>157</v>
      </c>
      <c r="Y8" s="95"/>
      <c r="Z8">
        <v>1800</v>
      </c>
      <c r="AA8" t="s">
        <v>40</v>
      </c>
      <c r="AB8" s="118"/>
      <c r="AC8" s="77"/>
      <c r="AD8" s="77"/>
    </row>
    <row r="9" spans="1:30" s="85" customFormat="1" ht="15.75" customHeight="1" x14ac:dyDescent="0.2">
      <c r="A9" s="175">
        <v>43661</v>
      </c>
      <c r="B9"/>
      <c r="C9" t="s">
        <v>255</v>
      </c>
      <c r="D9" t="s">
        <v>275</v>
      </c>
      <c r="E9" t="s">
        <v>285</v>
      </c>
      <c r="F9" t="s">
        <v>304</v>
      </c>
      <c r="G9" s="86" t="s">
        <v>186</v>
      </c>
      <c r="H9" t="s">
        <v>323</v>
      </c>
      <c r="I9" s="175">
        <v>43657</v>
      </c>
      <c r="J9" s="87" t="s">
        <v>30</v>
      </c>
      <c r="K9" s="86"/>
      <c r="L9" s="86"/>
      <c r="M9" s="87" t="s">
        <v>180</v>
      </c>
      <c r="N9" t="s">
        <v>343</v>
      </c>
      <c r="O9" s="86"/>
      <c r="P9" s="86"/>
      <c r="Q9" s="86"/>
      <c r="R9" s="86"/>
      <c r="S9" s="175">
        <v>43661</v>
      </c>
      <c r="T9" s="77">
        <v>2350</v>
      </c>
      <c r="U9" s="77" t="s">
        <v>37</v>
      </c>
      <c r="V9" s="87">
        <v>2843.5</v>
      </c>
      <c r="W9">
        <v>0</v>
      </c>
      <c r="X9" s="87"/>
      <c r="Y9" s="95"/>
      <c r="Z9">
        <v>2843.5</v>
      </c>
      <c r="AA9" t="s">
        <v>40</v>
      </c>
      <c r="AB9" s="118"/>
      <c r="AC9" s="77"/>
      <c r="AD9" s="77"/>
    </row>
    <row r="10" spans="1:30" s="85" customFormat="1" ht="15.75" customHeight="1" x14ac:dyDescent="0.2">
      <c r="A10" s="175">
        <v>43796</v>
      </c>
      <c r="B10">
        <v>31775848</v>
      </c>
      <c r="C10" t="s">
        <v>256</v>
      </c>
      <c r="D10" t="s">
        <v>274</v>
      </c>
      <c r="E10" t="s">
        <v>286</v>
      </c>
      <c r="F10" t="s">
        <v>305</v>
      </c>
      <c r="G10" s="86" t="s">
        <v>186</v>
      </c>
      <c r="H10" t="s">
        <v>324</v>
      </c>
      <c r="I10" s="175">
        <v>43796</v>
      </c>
      <c r="J10" s="87" t="s">
        <v>30</v>
      </c>
      <c r="K10" s="86"/>
      <c r="L10" s="86"/>
      <c r="M10" s="87" t="s">
        <v>191</v>
      </c>
      <c r="N10" t="s">
        <v>345</v>
      </c>
      <c r="O10" s="86"/>
      <c r="P10" s="86"/>
      <c r="Q10" s="86"/>
      <c r="R10" s="86"/>
      <c r="S10" s="175">
        <v>43796</v>
      </c>
      <c r="T10" s="77">
        <v>1370</v>
      </c>
      <c r="U10" s="77" t="s">
        <v>37</v>
      </c>
      <c r="V10" s="87">
        <v>1397.4</v>
      </c>
      <c r="W10">
        <v>0</v>
      </c>
      <c r="X10" s="87" t="s">
        <v>148</v>
      </c>
      <c r="Y10" s="95"/>
      <c r="Z10">
        <v>1397.4</v>
      </c>
      <c r="AA10" t="s">
        <v>40</v>
      </c>
      <c r="AB10" s="118"/>
      <c r="AC10" s="77"/>
      <c r="AD10" s="77"/>
    </row>
    <row r="11" spans="1:30" s="85" customFormat="1" ht="15.75" customHeight="1" x14ac:dyDescent="0.2">
      <c r="A11" s="175">
        <v>43689</v>
      </c>
      <c r="B11"/>
      <c r="C11" t="s">
        <v>257</v>
      </c>
      <c r="D11" t="s">
        <v>276</v>
      </c>
      <c r="E11" t="s">
        <v>287</v>
      </c>
      <c r="F11" t="s">
        <v>306</v>
      </c>
      <c r="G11" s="86" t="s">
        <v>186</v>
      </c>
      <c r="H11" t="s">
        <v>325</v>
      </c>
      <c r="I11" s="175">
        <v>43815</v>
      </c>
      <c r="J11" s="87" t="s">
        <v>30</v>
      </c>
      <c r="K11" s="86"/>
      <c r="L11" s="86"/>
      <c r="M11" s="87" t="s">
        <v>209</v>
      </c>
      <c r="N11" t="s">
        <v>344</v>
      </c>
      <c r="O11" s="86"/>
      <c r="P11" s="86"/>
      <c r="Q11" s="86"/>
      <c r="R11" s="86"/>
      <c r="S11" s="175">
        <v>43689</v>
      </c>
      <c r="T11" s="77">
        <v>1500</v>
      </c>
      <c r="U11" s="77" t="s">
        <v>37</v>
      </c>
      <c r="V11" s="87">
        <v>1800</v>
      </c>
      <c r="W11">
        <v>0</v>
      </c>
      <c r="X11" s="87" t="s">
        <v>148</v>
      </c>
      <c r="Y11" s="95"/>
      <c r="Z11">
        <v>1800</v>
      </c>
      <c r="AA11" t="s">
        <v>40</v>
      </c>
      <c r="AB11" s="118"/>
      <c r="AC11" s="77"/>
      <c r="AD11" s="77"/>
    </row>
    <row r="12" spans="1:30" s="85" customFormat="1" ht="15.75" customHeight="1" x14ac:dyDescent="0.2">
      <c r="A12" s="175">
        <v>43728</v>
      </c>
      <c r="B12">
        <v>31554025</v>
      </c>
      <c r="C12" t="s">
        <v>258</v>
      </c>
      <c r="D12" t="s">
        <v>276</v>
      </c>
      <c r="E12" t="s">
        <v>288</v>
      </c>
      <c r="F12" t="s">
        <v>307</v>
      </c>
      <c r="G12" s="86" t="s">
        <v>186</v>
      </c>
      <c r="H12" t="s">
        <v>326</v>
      </c>
      <c r="I12" s="175">
        <v>43733</v>
      </c>
      <c r="J12" s="87" t="s">
        <v>30</v>
      </c>
      <c r="K12" s="86"/>
      <c r="L12" s="86"/>
      <c r="M12" s="87" t="s">
        <v>32</v>
      </c>
      <c r="N12" t="s">
        <v>346</v>
      </c>
      <c r="O12" s="86"/>
      <c r="P12" s="86"/>
      <c r="Q12" s="86"/>
      <c r="R12" s="86"/>
      <c r="S12" s="175">
        <v>43728</v>
      </c>
      <c r="T12" s="77">
        <v>2400</v>
      </c>
      <c r="U12" s="77" t="s">
        <v>37</v>
      </c>
      <c r="V12" s="87">
        <v>2880</v>
      </c>
      <c r="W12">
        <v>0</v>
      </c>
      <c r="X12" s="87" t="s">
        <v>148</v>
      </c>
      <c r="Y12" s="95"/>
      <c r="Z12">
        <v>2880</v>
      </c>
      <c r="AA12" t="s">
        <v>40</v>
      </c>
      <c r="AB12" s="118"/>
      <c r="AC12" s="77"/>
      <c r="AD12" s="77"/>
    </row>
    <row r="13" spans="1:30" s="85" customFormat="1" ht="15.75" customHeight="1" x14ac:dyDescent="0.2">
      <c r="A13" s="175">
        <v>43738</v>
      </c>
      <c r="B13"/>
      <c r="C13" t="s">
        <v>259</v>
      </c>
      <c r="D13" t="s">
        <v>277</v>
      </c>
      <c r="E13" t="s">
        <v>289</v>
      </c>
      <c r="F13" t="s">
        <v>308</v>
      </c>
      <c r="G13" s="86" t="s">
        <v>186</v>
      </c>
      <c r="H13" t="s">
        <v>327</v>
      </c>
      <c r="I13" s="175">
        <v>43684</v>
      </c>
      <c r="J13" s="87" t="s">
        <v>30</v>
      </c>
      <c r="K13" s="86"/>
      <c r="L13" s="86"/>
      <c r="M13" s="87" t="s">
        <v>185</v>
      </c>
      <c r="N13" t="s">
        <v>347</v>
      </c>
      <c r="O13" s="86"/>
      <c r="P13" s="86"/>
      <c r="Q13" s="86"/>
      <c r="R13" s="86"/>
      <c r="S13" s="175">
        <v>43738</v>
      </c>
      <c r="T13" s="77">
        <v>498.75</v>
      </c>
      <c r="U13" s="77" t="s">
        <v>37</v>
      </c>
      <c r="V13" s="87">
        <v>598.5</v>
      </c>
      <c r="W13">
        <v>0</v>
      </c>
      <c r="X13" s="87" t="s">
        <v>157</v>
      </c>
      <c r="Y13" s="95"/>
      <c r="Z13">
        <v>598.5</v>
      </c>
      <c r="AA13" t="s">
        <v>40</v>
      </c>
      <c r="AB13" s="118"/>
      <c r="AC13" s="77"/>
      <c r="AD13" s="77"/>
    </row>
    <row r="14" spans="1:30" s="85" customFormat="1" ht="15.75" customHeight="1" x14ac:dyDescent="0.2">
      <c r="A14" s="175">
        <v>43760</v>
      </c>
      <c r="B14">
        <v>31662375</v>
      </c>
      <c r="C14" t="s">
        <v>260</v>
      </c>
      <c r="D14" t="s">
        <v>278</v>
      </c>
      <c r="E14" t="s">
        <v>290</v>
      </c>
      <c r="F14" t="s">
        <v>309</v>
      </c>
      <c r="G14" s="86" t="s">
        <v>186</v>
      </c>
      <c r="H14" t="s">
        <v>328</v>
      </c>
      <c r="I14" s="175">
        <v>43766</v>
      </c>
      <c r="J14" s="87" t="s">
        <v>30</v>
      </c>
      <c r="K14" s="86"/>
      <c r="L14" s="86"/>
      <c r="M14" s="87" t="s">
        <v>187</v>
      </c>
      <c r="N14" s="180" t="s">
        <v>187</v>
      </c>
      <c r="O14" s="86"/>
      <c r="P14" s="86"/>
      <c r="Q14" s="86"/>
      <c r="R14" s="86"/>
      <c r="S14" s="175">
        <v>43760</v>
      </c>
      <c r="T14" s="77">
        <v>1350</v>
      </c>
      <c r="U14" s="77" t="s">
        <v>37</v>
      </c>
      <c r="V14" s="87">
        <v>1620</v>
      </c>
      <c r="W14">
        <v>0</v>
      </c>
      <c r="X14" s="87"/>
      <c r="Y14" s="95"/>
      <c r="Z14">
        <v>1620</v>
      </c>
      <c r="AA14" t="s">
        <v>40</v>
      </c>
      <c r="AB14" s="118"/>
      <c r="AC14" s="77"/>
      <c r="AD14" s="77"/>
    </row>
    <row r="15" spans="1:30" s="85" customFormat="1" ht="15.75" customHeight="1" x14ac:dyDescent="0.2">
      <c r="A15" s="175">
        <v>43749</v>
      </c>
      <c r="B15">
        <v>31660535</v>
      </c>
      <c r="C15" t="s">
        <v>261</v>
      </c>
      <c r="D15" t="s">
        <v>275</v>
      </c>
      <c r="E15" t="s">
        <v>291</v>
      </c>
      <c r="F15" t="s">
        <v>310</v>
      </c>
      <c r="G15" s="86" t="s">
        <v>186</v>
      </c>
      <c r="H15" t="s">
        <v>329</v>
      </c>
      <c r="I15" s="175">
        <v>43748</v>
      </c>
      <c r="J15" s="87" t="s">
        <v>30</v>
      </c>
      <c r="K15" s="86"/>
      <c r="L15" s="86"/>
      <c r="M15" s="87" t="s">
        <v>32</v>
      </c>
      <c r="N15" s="180" t="s">
        <v>348</v>
      </c>
      <c r="O15" s="86"/>
      <c r="P15" s="86"/>
      <c r="Q15" s="86"/>
      <c r="R15" s="86"/>
      <c r="S15" s="175">
        <v>43749</v>
      </c>
      <c r="T15" s="77">
        <v>1470</v>
      </c>
      <c r="U15" s="77" t="s">
        <v>37</v>
      </c>
      <c r="V15" s="87">
        <v>1764</v>
      </c>
      <c r="W15">
        <v>0</v>
      </c>
      <c r="X15" s="87"/>
      <c r="Y15" s="95"/>
      <c r="Z15">
        <v>1764</v>
      </c>
      <c r="AA15" t="s">
        <v>40</v>
      </c>
      <c r="AB15" s="118"/>
      <c r="AC15" s="77"/>
      <c r="AD15" s="77"/>
    </row>
    <row r="16" spans="1:30" s="85" customFormat="1" ht="15.75" customHeight="1" x14ac:dyDescent="0.2">
      <c r="A16" s="175">
        <v>43754</v>
      </c>
      <c r="B16"/>
      <c r="C16" t="s">
        <v>262</v>
      </c>
      <c r="D16" t="s">
        <v>275</v>
      </c>
      <c r="E16" t="s">
        <v>292</v>
      </c>
      <c r="F16" t="s">
        <v>311</v>
      </c>
      <c r="G16" s="86" t="s">
        <v>186</v>
      </c>
      <c r="H16" t="s">
        <v>330</v>
      </c>
      <c r="I16" s="175">
        <v>43768</v>
      </c>
      <c r="J16" s="87" t="s">
        <v>30</v>
      </c>
      <c r="K16" s="86"/>
      <c r="L16" s="86"/>
      <c r="M16" s="87" t="s">
        <v>32</v>
      </c>
      <c r="N16" s="180" t="s">
        <v>349</v>
      </c>
      <c r="O16" s="86"/>
      <c r="P16" s="86"/>
      <c r="Q16" s="86"/>
      <c r="R16" s="86"/>
      <c r="S16" s="175">
        <v>43754</v>
      </c>
      <c r="T16" s="77">
        <v>3140</v>
      </c>
      <c r="U16" s="77" t="s">
        <v>37</v>
      </c>
      <c r="V16" s="87">
        <v>3768</v>
      </c>
      <c r="W16">
        <v>0</v>
      </c>
      <c r="X16" s="87"/>
      <c r="Y16" s="95"/>
      <c r="Z16">
        <v>3768</v>
      </c>
      <c r="AA16" t="s">
        <v>40</v>
      </c>
      <c r="AB16" s="118"/>
      <c r="AC16" s="77"/>
      <c r="AD16" s="77"/>
    </row>
    <row r="17" spans="1:30" s="85" customFormat="1" ht="15.75" customHeight="1" x14ac:dyDescent="0.2">
      <c r="A17" s="175">
        <v>43843</v>
      </c>
      <c r="B17"/>
      <c r="C17" t="s">
        <v>263</v>
      </c>
      <c r="D17" t="s">
        <v>277</v>
      </c>
      <c r="E17" t="s">
        <v>289</v>
      </c>
      <c r="F17" t="s">
        <v>308</v>
      </c>
      <c r="G17" s="86" t="s">
        <v>186</v>
      </c>
      <c r="H17" s="180" t="s">
        <v>331</v>
      </c>
      <c r="I17" s="175">
        <v>43774</v>
      </c>
      <c r="J17" s="87" t="s">
        <v>30</v>
      </c>
      <c r="K17" s="86"/>
      <c r="L17" s="86"/>
      <c r="M17" s="87" t="s">
        <v>187</v>
      </c>
      <c r="N17" t="s">
        <v>350</v>
      </c>
      <c r="O17" s="86"/>
      <c r="P17" s="86"/>
      <c r="Q17" s="86"/>
      <c r="R17" s="86"/>
      <c r="S17" s="175">
        <v>43843</v>
      </c>
      <c r="T17" s="77">
        <v>498.75</v>
      </c>
      <c r="U17" s="77" t="s">
        <v>37</v>
      </c>
      <c r="V17" s="87">
        <v>598.5</v>
      </c>
      <c r="W17">
        <v>0</v>
      </c>
      <c r="X17" s="87" t="s">
        <v>157</v>
      </c>
      <c r="Y17" s="95"/>
      <c r="Z17">
        <v>598.5</v>
      </c>
      <c r="AA17" t="s">
        <v>40</v>
      </c>
      <c r="AB17" s="118"/>
      <c r="AC17" s="77"/>
      <c r="AD17" s="77"/>
    </row>
    <row r="18" spans="1:30" s="85" customFormat="1" ht="15.75" customHeight="1" x14ac:dyDescent="0.2">
      <c r="A18" s="175">
        <v>43843</v>
      </c>
      <c r="B18"/>
      <c r="C18" t="s">
        <v>264</v>
      </c>
      <c r="D18" t="s">
        <v>275</v>
      </c>
      <c r="E18" t="s">
        <v>285</v>
      </c>
      <c r="F18" t="s">
        <v>304</v>
      </c>
      <c r="G18" s="86" t="s">
        <v>186</v>
      </c>
      <c r="H18" t="s">
        <v>332</v>
      </c>
      <c r="I18" s="175">
        <v>43760</v>
      </c>
      <c r="J18" s="87" t="s">
        <v>30</v>
      </c>
      <c r="K18" s="86"/>
      <c r="L18" s="86"/>
      <c r="M18" s="87" t="s">
        <v>180</v>
      </c>
      <c r="N18" t="s">
        <v>351</v>
      </c>
      <c r="O18" s="86"/>
      <c r="P18" s="86"/>
      <c r="Q18" s="86"/>
      <c r="R18" s="86"/>
      <c r="S18" s="175">
        <v>43843</v>
      </c>
      <c r="T18" s="77">
        <v>2150</v>
      </c>
      <c r="U18" s="77" t="s">
        <v>37</v>
      </c>
      <c r="V18" s="87">
        <v>2580</v>
      </c>
      <c r="W18">
        <v>0</v>
      </c>
      <c r="X18" s="87"/>
      <c r="Y18" s="95"/>
      <c r="Z18">
        <v>2580</v>
      </c>
      <c r="AA18" t="s">
        <v>40</v>
      </c>
      <c r="AB18" s="118"/>
      <c r="AC18" s="77"/>
      <c r="AD18" s="77"/>
    </row>
    <row r="19" spans="1:30" s="85" customFormat="1" ht="15.75" customHeight="1" x14ac:dyDescent="0.2">
      <c r="A19" s="175">
        <v>43777</v>
      </c>
      <c r="B19"/>
      <c r="C19" t="s">
        <v>265</v>
      </c>
      <c r="D19" t="s">
        <v>279</v>
      </c>
      <c r="E19" t="s">
        <v>293</v>
      </c>
      <c r="F19" t="s">
        <v>312</v>
      </c>
      <c r="G19" s="86" t="s">
        <v>186</v>
      </c>
      <c r="H19" t="s">
        <v>333</v>
      </c>
      <c r="I19" s="175">
        <v>43899</v>
      </c>
      <c r="J19" s="87" t="s">
        <v>30</v>
      </c>
      <c r="K19" s="86"/>
      <c r="L19" s="86"/>
      <c r="M19" s="87" t="s">
        <v>32</v>
      </c>
      <c r="N19" s="180" t="s">
        <v>32</v>
      </c>
      <c r="O19" s="86"/>
      <c r="P19" s="86"/>
      <c r="Q19" s="86"/>
      <c r="R19" s="86"/>
      <c r="S19" s="175">
        <v>43777</v>
      </c>
      <c r="T19" s="77">
        <v>960</v>
      </c>
      <c r="U19" s="77" t="s">
        <v>37</v>
      </c>
      <c r="V19" s="87">
        <v>1152</v>
      </c>
      <c r="W19">
        <v>0</v>
      </c>
      <c r="X19" s="87" t="s">
        <v>148</v>
      </c>
      <c r="Y19" s="95"/>
      <c r="Z19">
        <v>1152</v>
      </c>
      <c r="AA19" t="s">
        <v>40</v>
      </c>
      <c r="AB19" s="118"/>
      <c r="AC19" s="77"/>
      <c r="AD19" s="77"/>
    </row>
    <row r="20" spans="1:30" s="85" customFormat="1" ht="15.75" customHeight="1" x14ac:dyDescent="0.2">
      <c r="A20" s="175">
        <v>43781</v>
      </c>
      <c r="B20"/>
      <c r="C20" t="s">
        <v>266</v>
      </c>
      <c r="D20" t="s">
        <v>276</v>
      </c>
      <c r="E20" t="s">
        <v>294</v>
      </c>
      <c r="F20" t="s">
        <v>313</v>
      </c>
      <c r="G20" s="86" t="s">
        <v>186</v>
      </c>
      <c r="H20" t="s">
        <v>334</v>
      </c>
      <c r="I20" s="175">
        <v>43790</v>
      </c>
      <c r="J20" s="87" t="s">
        <v>30</v>
      </c>
      <c r="K20" s="86"/>
      <c r="L20" s="86"/>
      <c r="M20" s="87" t="s">
        <v>32</v>
      </c>
      <c r="N20" t="s">
        <v>341</v>
      </c>
      <c r="O20" s="86"/>
      <c r="P20" s="86"/>
      <c r="Q20" s="86"/>
      <c r="R20" s="86"/>
      <c r="S20" s="175">
        <v>43781</v>
      </c>
      <c r="T20" s="77">
        <v>1800</v>
      </c>
      <c r="U20" s="77" t="s">
        <v>37</v>
      </c>
      <c r="V20" s="87">
        <v>2160</v>
      </c>
      <c r="W20">
        <v>0</v>
      </c>
      <c r="X20" s="87" t="s">
        <v>148</v>
      </c>
      <c r="Y20" s="95"/>
      <c r="Z20">
        <v>2160</v>
      </c>
      <c r="AA20" t="s">
        <v>40</v>
      </c>
      <c r="AB20" s="118"/>
      <c r="AC20" s="77"/>
      <c r="AD20" s="77"/>
    </row>
    <row r="21" spans="1:30" s="85" customFormat="1" ht="15.75" customHeight="1" x14ac:dyDescent="0.2">
      <c r="A21" s="175">
        <v>43856</v>
      </c>
      <c r="B21">
        <v>31877359</v>
      </c>
      <c r="C21" t="s">
        <v>267</v>
      </c>
      <c r="D21" t="s">
        <v>275</v>
      </c>
      <c r="E21" t="s">
        <v>295</v>
      </c>
      <c r="F21" t="s">
        <v>314</v>
      </c>
      <c r="G21" s="86" t="s">
        <v>186</v>
      </c>
      <c r="H21" t="s">
        <v>335</v>
      </c>
      <c r="I21" s="175">
        <v>43822</v>
      </c>
      <c r="J21" s="87" t="s">
        <v>30</v>
      </c>
      <c r="K21" s="86"/>
      <c r="L21" s="86"/>
      <c r="M21" s="87" t="s">
        <v>191</v>
      </c>
      <c r="N21" t="s">
        <v>352</v>
      </c>
      <c r="O21" s="86"/>
      <c r="P21" s="86"/>
      <c r="Q21" s="86"/>
      <c r="R21" s="86"/>
      <c r="S21" s="175">
        <v>43856</v>
      </c>
      <c r="T21" s="77">
        <v>2980</v>
      </c>
      <c r="U21" s="77" t="s">
        <v>37</v>
      </c>
      <c r="V21" s="87">
        <v>3576</v>
      </c>
      <c r="W21">
        <v>0</v>
      </c>
      <c r="X21" s="87"/>
      <c r="Y21" s="95"/>
      <c r="Z21">
        <v>3576</v>
      </c>
      <c r="AA21" t="s">
        <v>40</v>
      </c>
      <c r="AB21" s="118"/>
      <c r="AC21" s="77"/>
      <c r="AD21" s="77"/>
    </row>
    <row r="22" spans="1:30" s="85" customFormat="1" ht="12.6" customHeight="1" x14ac:dyDescent="0.2">
      <c r="A22" s="175">
        <v>43837</v>
      </c>
      <c r="B22"/>
      <c r="C22" t="s">
        <v>268</v>
      </c>
      <c r="D22" t="s">
        <v>276</v>
      </c>
      <c r="E22" t="s">
        <v>296</v>
      </c>
      <c r="F22" t="s">
        <v>315</v>
      </c>
      <c r="G22" s="86" t="s">
        <v>186</v>
      </c>
      <c r="H22" t="s">
        <v>336</v>
      </c>
      <c r="I22" s="175">
        <v>43825</v>
      </c>
      <c r="J22" s="87" t="s">
        <v>30</v>
      </c>
      <c r="K22" s="86"/>
      <c r="L22" s="86"/>
      <c r="M22" s="87" t="s">
        <v>32</v>
      </c>
      <c r="N22" t="s">
        <v>353</v>
      </c>
      <c r="O22" s="86"/>
      <c r="P22" s="86"/>
      <c r="Q22" s="86"/>
      <c r="R22" s="86"/>
      <c r="S22" s="175">
        <v>43837</v>
      </c>
      <c r="T22" s="77">
        <v>1837.5</v>
      </c>
      <c r="U22" s="77" t="s">
        <v>37</v>
      </c>
      <c r="V22" s="87">
        <v>2205</v>
      </c>
      <c r="W22">
        <v>0</v>
      </c>
      <c r="X22" s="87" t="s">
        <v>148</v>
      </c>
      <c r="Y22" s="95"/>
      <c r="Z22">
        <v>2205</v>
      </c>
      <c r="AA22" t="s">
        <v>40</v>
      </c>
      <c r="AB22" s="118"/>
      <c r="AC22" s="77"/>
      <c r="AD22" s="77"/>
    </row>
    <row r="23" spans="1:30" s="68" customFormat="1" ht="15.75" customHeight="1" x14ac:dyDescent="0.2">
      <c r="A23" s="175">
        <v>43882</v>
      </c>
      <c r="B23"/>
      <c r="C23" t="s">
        <v>269</v>
      </c>
      <c r="D23" t="s">
        <v>275</v>
      </c>
      <c r="E23" t="s">
        <v>297</v>
      </c>
      <c r="F23" t="s">
        <v>316</v>
      </c>
      <c r="G23" s="86" t="s">
        <v>186</v>
      </c>
      <c r="H23" t="s">
        <v>337</v>
      </c>
      <c r="I23" s="175">
        <v>43794</v>
      </c>
      <c r="J23" s="87" t="s">
        <v>30</v>
      </c>
      <c r="K23" s="86"/>
      <c r="L23" s="86"/>
      <c r="M23" s="87" t="s">
        <v>189</v>
      </c>
      <c r="N23" t="s">
        <v>354</v>
      </c>
      <c r="O23" s="86"/>
      <c r="P23" s="86"/>
      <c r="Q23" s="86"/>
      <c r="R23" s="86"/>
      <c r="S23" s="175">
        <v>43882</v>
      </c>
      <c r="T23" s="182">
        <v>2940</v>
      </c>
      <c r="U23" s="77" t="s">
        <v>37</v>
      </c>
      <c r="V23" s="87">
        <v>3528</v>
      </c>
      <c r="W23">
        <v>0</v>
      </c>
      <c r="X23" s="87"/>
      <c r="Y23" s="95"/>
      <c r="Z23">
        <v>3528</v>
      </c>
      <c r="AA23" t="s">
        <v>40</v>
      </c>
      <c r="AB23" s="118"/>
    </row>
    <row r="24" spans="1:30" ht="15.75" customHeight="1" x14ac:dyDescent="0.2">
      <c r="A24" s="175">
        <v>43909</v>
      </c>
      <c r="B24">
        <v>31988016</v>
      </c>
      <c r="C24" t="s">
        <v>270</v>
      </c>
      <c r="D24" t="s">
        <v>275</v>
      </c>
      <c r="E24" t="s">
        <v>295</v>
      </c>
      <c r="F24" t="s">
        <v>314</v>
      </c>
      <c r="G24" s="177" t="s">
        <v>186</v>
      </c>
      <c r="H24" t="s">
        <v>338</v>
      </c>
      <c r="I24" s="175">
        <v>43855</v>
      </c>
      <c r="J24" s="176" t="s">
        <v>30</v>
      </c>
      <c r="K24" s="177"/>
      <c r="L24" s="177"/>
      <c r="M24" s="176" t="s">
        <v>191</v>
      </c>
      <c r="N24" t="s">
        <v>355</v>
      </c>
      <c r="O24" s="177"/>
      <c r="P24" s="177"/>
      <c r="Q24" s="177"/>
      <c r="R24" s="177"/>
      <c r="S24" s="175">
        <v>43909</v>
      </c>
      <c r="T24" s="183">
        <v>2890</v>
      </c>
      <c r="U24" s="184" t="s">
        <v>37</v>
      </c>
      <c r="V24" s="176">
        <v>3486</v>
      </c>
      <c r="W24">
        <v>0</v>
      </c>
      <c r="X24" s="176"/>
      <c r="Y24" s="178"/>
      <c r="Z24">
        <v>3486</v>
      </c>
      <c r="AA24" t="s">
        <v>40</v>
      </c>
      <c r="AB24" s="179"/>
    </row>
    <row r="25" spans="1:30" ht="15.75" customHeight="1" x14ac:dyDescent="0.2">
      <c r="A25" s="175">
        <v>43942</v>
      </c>
      <c r="B25"/>
      <c r="C25" t="s">
        <v>271</v>
      </c>
      <c r="D25" t="s">
        <v>280</v>
      </c>
      <c r="E25" t="s">
        <v>298</v>
      </c>
      <c r="F25" t="s">
        <v>317</v>
      </c>
      <c r="G25" s="177" t="s">
        <v>186</v>
      </c>
      <c r="H25" t="s">
        <v>339</v>
      </c>
      <c r="I25" s="175">
        <v>43910</v>
      </c>
      <c r="J25" s="176" t="s">
        <v>30</v>
      </c>
      <c r="K25" s="177"/>
      <c r="L25" s="177"/>
      <c r="M25" s="176" t="s">
        <v>180</v>
      </c>
      <c r="N25" t="s">
        <v>351</v>
      </c>
      <c r="O25" s="177"/>
      <c r="P25" s="177"/>
      <c r="Q25" s="177"/>
      <c r="R25" s="177"/>
      <c r="S25" s="175">
        <v>43942</v>
      </c>
      <c r="T25" s="183">
        <v>1875</v>
      </c>
      <c r="U25" s="184" t="s">
        <v>37</v>
      </c>
      <c r="V25" s="176">
        <v>2250</v>
      </c>
      <c r="W25">
        <v>0</v>
      </c>
      <c r="X25" s="176" t="s">
        <v>148</v>
      </c>
      <c r="Y25" s="178"/>
      <c r="Z25">
        <v>2250</v>
      </c>
      <c r="AA25" t="s">
        <v>40</v>
      </c>
      <c r="AB25" s="179"/>
    </row>
    <row r="26" spans="1:30" ht="15.75" customHeight="1" x14ac:dyDescent="0.2">
      <c r="A26" s="175">
        <v>43983</v>
      </c>
      <c r="B26"/>
      <c r="C26" t="s">
        <v>272</v>
      </c>
      <c r="D26" t="s">
        <v>275</v>
      </c>
      <c r="E26" t="s">
        <v>299</v>
      </c>
      <c r="F26" t="s">
        <v>318</v>
      </c>
      <c r="G26" s="177" t="s">
        <v>186</v>
      </c>
      <c r="H26" t="s">
        <v>340</v>
      </c>
      <c r="I26" s="175">
        <v>43888</v>
      </c>
      <c r="J26" s="176" t="s">
        <v>30</v>
      </c>
      <c r="K26" s="177"/>
      <c r="L26" s="177"/>
      <c r="M26" s="176" t="s">
        <v>191</v>
      </c>
      <c r="N26" t="s">
        <v>356</v>
      </c>
      <c r="O26" s="177"/>
      <c r="P26" s="177"/>
      <c r="Q26" s="177"/>
      <c r="R26" s="177"/>
      <c r="S26" s="175">
        <v>43983</v>
      </c>
      <c r="T26" s="183">
        <v>2160</v>
      </c>
      <c r="U26" s="184" t="s">
        <v>37</v>
      </c>
      <c r="V26" s="176">
        <v>2592</v>
      </c>
      <c r="W26">
        <v>0</v>
      </c>
      <c r="X26" s="176"/>
      <c r="Y26" s="178"/>
      <c r="Z26">
        <v>2592</v>
      </c>
      <c r="AA26" t="s">
        <v>40</v>
      </c>
      <c r="AB26" s="179"/>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V5:W26 T5:T26 Y5:Z26" xr:uid="{00000000-0002-0000-0200-000000000000}">
      <formula1>9999999</formula1>
    </dataValidation>
    <dataValidation type="list" allowBlank="1" showErrorMessage="1" errorTitle="Invalid entry" error="Please select from the drop-down list" sqref="AA5:AA26" xr:uid="{C86220E9-8CB7-4AE0-A1B7-F9DA561309DC}">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r:uid="{00000000-0002-0000-0200-000002000000}">
          <x14:formula1>
            <xm:f>'Constrained values'!$A$2:$A$19</xm:f>
          </x14:formula1>
          <xm:sqref>G5:G26</xm:sqref>
        </x14:dataValidation>
        <x14:dataValidation type="list" allowBlank="1" showErrorMessage="1" errorTitle="Invalid entry" error="Please pick a value from the drop-down list." xr:uid="{00000000-0002-0000-0200-000003000000}">
          <x14:formula1>
            <xm:f>'Constrained values'!$E$2:$E$19</xm:f>
          </x14:formula1>
          <xm:sqref>M5:M26 Q5:Q26 O5:O26</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00000000-0002-0000-0200-000004000000}">
          <x14:formula1>
            <xm:f>'Constrained values'!$G$2:$G$17</xm:f>
          </x14:formula1>
          <xm:sqref>X5:X26</xm:sqref>
        </x14:dataValidation>
        <x14:dataValidation type="list" allowBlank="1" showErrorMessage="1" errorTitle="Invalid entry" error="Please pick a value from the drop-down_x000a_ list." xr:uid="{00000000-0002-0000-0200-000005000000}">
          <x14:formula1>
            <xm:f>'Constrained values'!$C$2:$C$6</xm:f>
          </x14:formula1>
          <xm:sqref>J5:L26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4"/>
  <sheetViews>
    <sheetView zoomScale="90" zoomScaleNormal="90" workbookViewId="0">
      <selection activeCell="E7" sqref="E7"/>
    </sheetView>
  </sheetViews>
  <sheetFormatPr defaultColWidth="20.7109375" defaultRowHeight="12.75" x14ac:dyDescent="0.2"/>
  <cols>
    <col min="1" max="1" width="20.7109375" style="70"/>
    <col min="2" max="4" width="20.7109375" style="62"/>
    <col min="5" max="10" width="20.7109375" style="64"/>
    <col min="11" max="11" width="20.7109375" style="63"/>
    <col min="12" max="16384" width="20.7109375" style="65"/>
  </cols>
  <sheetData>
    <row r="1" spans="1:12" ht="156.6" customHeight="1" thickBot="1" x14ac:dyDescent="0.25">
      <c r="A1" s="70" t="s">
        <v>202</v>
      </c>
      <c r="B1" s="76" t="s">
        <v>222</v>
      </c>
      <c r="C1" s="76" t="s">
        <v>223</v>
      </c>
      <c r="D1" s="76" t="s">
        <v>224</v>
      </c>
      <c r="E1" s="75" t="s">
        <v>216</v>
      </c>
      <c r="F1" s="63" t="s">
        <v>217</v>
      </c>
      <c r="G1" s="63" t="s">
        <v>218</v>
      </c>
      <c r="H1" s="63" t="s">
        <v>219</v>
      </c>
      <c r="I1" s="63" t="s">
        <v>211</v>
      </c>
      <c r="J1" s="63" t="s">
        <v>212</v>
      </c>
      <c r="K1" s="63" t="s">
        <v>213</v>
      </c>
    </row>
    <row r="2" spans="1:12" s="67" customFormat="1" ht="39" thickBot="1" x14ac:dyDescent="0.25">
      <c r="A2" s="69" t="s">
        <v>24</v>
      </c>
      <c r="B2" s="99" t="s">
        <v>203</v>
      </c>
      <c r="C2" s="100" t="s">
        <v>204</v>
      </c>
      <c r="D2" s="101" t="s">
        <v>205</v>
      </c>
      <c r="E2" s="69" t="s">
        <v>158</v>
      </c>
      <c r="F2" s="69" t="s">
        <v>199</v>
      </c>
      <c r="G2" s="69" t="s">
        <v>201</v>
      </c>
      <c r="H2" s="69" t="s">
        <v>200</v>
      </c>
      <c r="I2" s="69" t="s">
        <v>206</v>
      </c>
      <c r="J2" s="69" t="s">
        <v>207</v>
      </c>
      <c r="K2" s="69" t="s">
        <v>208</v>
      </c>
      <c r="L2" s="66"/>
    </row>
    <row r="3" spans="1:12" x14ac:dyDescent="0.2">
      <c r="A3" s="71" t="str">
        <f t="array" ref="A3">IFERROR(INDEX(apc[Discounts, memberships &amp; pre-payment agreements], MATCH(0,IF(ISBLANK(apc[Discounts, memberships &amp; pre-payment agreements]),1,COUNTIF($A$2:A2, apc[Discounts, memberships &amp; pre-payment agreements])), 0)),"")</f>
        <v>Institutional_Prepayment</v>
      </c>
      <c r="B3" s="102"/>
      <c r="C3" s="103"/>
      <c r="D3" s="104"/>
      <c r="E3" s="79">
        <f>IF($A3="","", COUNTIF(apc[Discounts, memberships &amp; pre-payment agreements], A3))</f>
        <v>8</v>
      </c>
      <c r="F3" s="79">
        <f>IF($A3="","", SUMIF(apc[Discounts, memberships &amp; pre-payment agreements], $A3, apc[APC paid (£) including VAT if charged]))</f>
        <v>14823.6</v>
      </c>
      <c r="G3" s="79">
        <f>IF($A3="","", SUMIF(apc[Discounts, memberships &amp; pre-payment agreements], $A3, apc[Amount of APC charged to COAF grant (including VAT if charged) in £] ))</f>
        <v>0</v>
      </c>
      <c r="H3" s="79">
        <f>IF($A3="","", SUMIF(apc[Discounts, memberships &amp; pre-payment agreements], $A3, apc[Amount of APC charged to RCUK OA fund (including VAT if charged) in £]))</f>
        <v>14823.6</v>
      </c>
      <c r="I3" s="80">
        <f t="shared" ref="I3" si="0">IFERROR(C3+G3, "")</f>
        <v>0</v>
      </c>
      <c r="J3" s="80">
        <f>IFERROR(D3+H3, "")</f>
        <v>14823.6</v>
      </c>
      <c r="K3" s="79">
        <f>IFERROR(B3+F3,"")</f>
        <v>14823.6</v>
      </c>
    </row>
    <row r="4" spans="1:12" x14ac:dyDescent="0.2">
      <c r="A4" s="71" t="str">
        <f t="array" ref="A4">IFERROR(INDEX(apc[Discounts, memberships &amp; pre-payment agreements], MATCH(0,IF(ISBLANK(apc[Discounts, memberships &amp; pre-payment agreements]),1,COUNTIF($A$2:A3, apc[Discounts, memberships &amp; pre-payment agreements])), 0)),"")</f>
        <v>JiscCollections_Taylor &amp; Francis</v>
      </c>
      <c r="B4" s="72"/>
      <c r="C4" s="73"/>
      <c r="D4" s="74"/>
      <c r="E4" s="79">
        <f>IF($A4="","", COUNTIF(apc[Discounts, memberships &amp; pre-payment agreements], A4))</f>
        <v>3</v>
      </c>
      <c r="F4" s="79">
        <f>IF($A4="","", SUMIF(apc[Discounts, memberships &amp; pre-payment agreements], $A4, apc[APC paid (£) including VAT if charged]))</f>
        <v>2997</v>
      </c>
      <c r="G4" s="79">
        <f>IF($A4="","", SUMIF(apc[Discounts, memberships &amp; pre-payment agreements], $A4, apc[Amount of APC charged to COAF grant (including VAT if charged) in £] ))</f>
        <v>0</v>
      </c>
      <c r="H4" s="79">
        <f>IF($A4="","", SUMIF(apc[Discounts, memberships &amp; pre-payment agreements], $A4, apc[Amount of APC charged to RCUK OA fund (including VAT if charged) in £]))</f>
        <v>2997</v>
      </c>
      <c r="I4" s="80">
        <f t="shared" ref="I4:I50" si="1">IFERROR(C4+G4, "")</f>
        <v>0</v>
      </c>
      <c r="J4" s="80">
        <f t="shared" ref="J4:J50" si="2">IFERROR(D4+H4, "")</f>
        <v>2997</v>
      </c>
      <c r="K4" s="79">
        <f t="shared" ref="K4:K50" si="3">IFERROR(B4+F4,"")</f>
        <v>2997</v>
      </c>
    </row>
    <row r="5" spans="1:12" x14ac:dyDescent="0.2">
      <c r="A5" s="71" t="str">
        <f t="array" ref="A5">IFERROR(INDEX(apc[Discounts, memberships &amp; pre-payment agreements], MATCH(0,IF(ISBLANK(apc[Discounts, memberships &amp; pre-payment agreements]),1,COUNTIF($A$2:A4, apc[Discounts, memberships &amp; pre-payment agreements])), 0)),"")</f>
        <v/>
      </c>
      <c r="B5" s="72"/>
      <c r="C5" s="73"/>
      <c r="D5" s="74"/>
      <c r="E5" s="79" t="str">
        <f>IF($A5="","", COUNTIF(apc[Discounts, memberships &amp; pre-payment agreements], A5))</f>
        <v/>
      </c>
      <c r="F5" s="79" t="str">
        <f>IF($A5="","", SUMIF(apc[Discounts, memberships &amp; pre-payment agreements], $A5, apc[APC paid (£) including VAT if charged]))</f>
        <v/>
      </c>
      <c r="G5" s="79" t="str">
        <f>IF($A5="","", SUMIF(apc[Discounts, memberships &amp; pre-payment agreements], $A5, apc[Amount of APC charged to COAF grant (including VAT if charged) in £] ))</f>
        <v/>
      </c>
      <c r="H5" s="79" t="str">
        <f>IF($A5="","", SUMIF(apc[Discounts, memberships &amp; pre-payment agreements], $A5, apc[Amount of APC charged to RCUK OA fund (including VAT if charged) in £]))</f>
        <v/>
      </c>
      <c r="I5" s="80" t="str">
        <f t="shared" si="1"/>
        <v/>
      </c>
      <c r="J5" s="80" t="str">
        <f t="shared" si="2"/>
        <v/>
      </c>
      <c r="K5" s="79" t="str">
        <f t="shared" si="3"/>
        <v/>
      </c>
    </row>
    <row r="6" spans="1:12" x14ac:dyDescent="0.2">
      <c r="A6" s="71" t="str">
        <f t="array" ref="A6">IFERROR(INDEX(apc[Discounts, memberships &amp; pre-payment agreements], MATCH(0,IF(ISBLANK(apc[Discounts, memberships &amp; pre-payment agreements]),1,COUNTIF($A$2:A5, apc[Discounts, memberships &amp; pre-payment agreements])), 0)),"")</f>
        <v/>
      </c>
      <c r="B6" s="72"/>
      <c r="C6" s="73"/>
      <c r="D6" s="74"/>
      <c r="E6" s="79" t="str">
        <f>IF($A6="","", COUNTIF(apc[Discounts, memberships &amp; pre-payment agreements], A6))</f>
        <v/>
      </c>
      <c r="F6" s="79" t="str">
        <f>IF($A6="","", SUMIF(apc[Discounts, memberships &amp; pre-payment agreements], $A6, apc[APC paid (£) including VAT if charged]))</f>
        <v/>
      </c>
      <c r="G6" s="79" t="str">
        <f>IF($A6="","", SUMIF(apc[Discounts, memberships &amp; pre-payment agreements], $A6, apc[Amount of APC charged to COAF grant (including VAT if charged) in £] ))</f>
        <v/>
      </c>
      <c r="H6" s="79" t="str">
        <f>IF($A6="","", SUMIF(apc[Discounts, memberships &amp; pre-payment agreements], $A6, apc[Amount of APC charged to RCUK OA fund (including VAT if charged) in £]))</f>
        <v/>
      </c>
      <c r="I6" s="80" t="str">
        <f t="shared" si="1"/>
        <v/>
      </c>
      <c r="J6" s="80" t="str">
        <f t="shared" si="2"/>
        <v/>
      </c>
      <c r="K6" s="79" t="str">
        <f t="shared" si="3"/>
        <v/>
      </c>
    </row>
    <row r="7" spans="1:12" x14ac:dyDescent="0.2">
      <c r="A7" s="71" t="str">
        <f t="array" ref="A7">IFERROR(INDEX(apc[Discounts, memberships &amp; pre-payment agreements], MATCH(0,IF(ISBLANK(apc[Discounts, memberships &amp; pre-payment agreements]),1,COUNTIF($A$2:A6, apc[Discounts, memberships &amp; pre-payment agreements])), 0)),"")</f>
        <v/>
      </c>
      <c r="B7" s="72"/>
      <c r="C7" s="73"/>
      <c r="D7" s="74"/>
      <c r="E7" s="79" t="str">
        <f>IF($A7="","", COUNTIF(apc[Discounts, memberships &amp; pre-payment agreements], A7))</f>
        <v/>
      </c>
      <c r="F7" s="79" t="str">
        <f>IF($A7="","", SUMIF(apc[Discounts, memberships &amp; pre-payment agreements], $A7, apc[APC paid (£) including VAT if charged]))</f>
        <v/>
      </c>
      <c r="G7" s="79" t="str">
        <f>IF($A7="","", SUMIF(apc[Discounts, memberships &amp; pre-payment agreements], $A7, apc[Amount of APC charged to COAF grant (including VAT if charged) in £] ))</f>
        <v/>
      </c>
      <c r="H7" s="79" t="str">
        <f>IF($A7="","", SUMIF(apc[Discounts, memberships &amp; pre-payment agreements], $A7, apc[Amount of APC charged to RCUK OA fund (including VAT if charged) in £]))</f>
        <v/>
      </c>
      <c r="I7" s="80" t="str">
        <f t="shared" si="1"/>
        <v/>
      </c>
      <c r="J7" s="80" t="str">
        <f t="shared" si="2"/>
        <v/>
      </c>
      <c r="K7" s="79" t="str">
        <f t="shared" si="3"/>
        <v/>
      </c>
    </row>
    <row r="8" spans="1:12" x14ac:dyDescent="0.2">
      <c r="A8" s="71" t="str">
        <f t="array" ref="A8">IFERROR(INDEX(apc[Discounts, memberships &amp; pre-payment agreements], MATCH(0,IF(ISBLANK(apc[Discounts, memberships &amp; pre-payment agreements]),1,COUNTIF($A$2:A7, apc[Discounts, memberships &amp; pre-payment agreements])), 0)),"")</f>
        <v/>
      </c>
      <c r="B8" s="72"/>
      <c r="C8" s="73"/>
      <c r="D8" s="74"/>
      <c r="E8" s="79" t="str">
        <f>IF($A8="","", COUNTIF(apc[Discounts, memberships &amp; pre-payment agreements], A8))</f>
        <v/>
      </c>
      <c r="F8" s="79" t="str">
        <f>IF($A8="","", SUMIF(apc[Discounts, memberships &amp; pre-payment agreements], $A8, apc[APC paid (£) including VAT if charged]))</f>
        <v/>
      </c>
      <c r="G8" s="79" t="str">
        <f>IF($A8="","", SUMIF(apc[Discounts, memberships &amp; pre-payment agreements], $A8, apc[Amount of APC charged to COAF grant (including VAT if charged) in £] ))</f>
        <v/>
      </c>
      <c r="H8" s="79" t="str">
        <f>IF($A8="","", SUMIF(apc[Discounts, memberships &amp; pre-payment agreements], $A8, apc[Amount of APC charged to RCUK OA fund (including VAT if charged) in £]))</f>
        <v/>
      </c>
      <c r="I8" s="80" t="str">
        <f t="shared" si="1"/>
        <v/>
      </c>
      <c r="J8" s="80" t="str">
        <f t="shared" si="2"/>
        <v/>
      </c>
      <c r="K8" s="79" t="str">
        <f t="shared" si="3"/>
        <v/>
      </c>
    </row>
    <row r="9" spans="1:12" x14ac:dyDescent="0.2">
      <c r="A9" s="71" t="str">
        <f t="array" ref="A9">IFERROR(INDEX(apc[Discounts, memberships &amp; pre-payment agreements], MATCH(0,IF(ISBLANK(apc[Discounts, memberships &amp; pre-payment agreements]),1,COUNTIF($A$2:A8, apc[Discounts, memberships &amp; pre-payment agreements])), 0)),"")</f>
        <v/>
      </c>
      <c r="B9" s="72"/>
      <c r="C9" s="73"/>
      <c r="D9" s="74"/>
      <c r="E9" s="79" t="str">
        <f>IF($A9="","", COUNTIF(apc[Discounts, memberships &amp; pre-payment agreements], A9))</f>
        <v/>
      </c>
      <c r="F9" s="79" t="str">
        <f>IF($A9="","", SUMIF(apc[Discounts, memberships &amp; pre-payment agreements], $A9, apc[APC paid (£) including VAT if charged]))</f>
        <v/>
      </c>
      <c r="G9" s="79" t="str">
        <f>IF($A9="","", SUMIF(apc[Discounts, memberships &amp; pre-payment agreements], $A9, apc[Amount of APC charged to COAF grant (including VAT if charged) in £] ))</f>
        <v/>
      </c>
      <c r="H9" s="79" t="str">
        <f>IF($A9="","", SUMIF(apc[Discounts, memberships &amp; pre-payment agreements], $A9, apc[Amount of APC charged to RCUK OA fund (including VAT if charged) in £]))</f>
        <v/>
      </c>
      <c r="I9" s="80" t="str">
        <f t="shared" si="1"/>
        <v/>
      </c>
      <c r="J9" s="80" t="str">
        <f t="shared" si="2"/>
        <v/>
      </c>
      <c r="K9" s="79" t="str">
        <f t="shared" si="3"/>
        <v/>
      </c>
    </row>
    <row r="10" spans="1:12" x14ac:dyDescent="0.2">
      <c r="A10" s="71" t="str">
        <f t="array" ref="A10">IFERROR(INDEX(apc[Discounts, memberships &amp; pre-payment agreements], MATCH(0,IF(ISBLANK(apc[Discounts, memberships &amp; pre-payment agreements]),1,COUNTIF($A$2:A9, apc[Discounts, memberships &amp; pre-payment agreements])), 0)),"")</f>
        <v/>
      </c>
      <c r="B10" s="72"/>
      <c r="C10" s="73"/>
      <c r="D10" s="74"/>
      <c r="E10" s="79" t="str">
        <f>IF($A10="","", COUNTIF(apc[Discounts, memberships &amp; pre-payment agreements], A10))</f>
        <v/>
      </c>
      <c r="F10" s="79" t="str">
        <f>IF($A10="","", SUMIF(apc[Discounts, memberships &amp; pre-payment agreements], $A10, apc[APC paid (£) including VAT if charged]))</f>
        <v/>
      </c>
      <c r="G10" s="79" t="str">
        <f>IF($A10="","", SUMIF(apc[Discounts, memberships &amp; pre-payment agreements], $A10, apc[Amount of APC charged to COAF grant (including VAT if charged) in £] ))</f>
        <v/>
      </c>
      <c r="H10" s="79" t="str">
        <f>IF($A10="","", SUMIF(apc[Discounts, memberships &amp; pre-payment agreements], $A10, apc[Amount of APC charged to RCUK OA fund (including VAT if charged) in £]))</f>
        <v/>
      </c>
      <c r="I10" s="80" t="str">
        <f t="shared" si="1"/>
        <v/>
      </c>
      <c r="J10" s="80" t="str">
        <f t="shared" si="2"/>
        <v/>
      </c>
      <c r="K10" s="79" t="str">
        <f t="shared" si="3"/>
        <v/>
      </c>
    </row>
    <row r="11" spans="1:12" x14ac:dyDescent="0.2">
      <c r="A11" s="71" t="str">
        <f t="array" ref="A11">IFERROR(INDEX(apc[Discounts, memberships &amp; pre-payment agreements], MATCH(0,IF(ISBLANK(apc[Discounts, memberships &amp; pre-payment agreements]),1,COUNTIF($A$2:A10, apc[Discounts, memberships &amp; pre-payment agreements])), 0)),"")</f>
        <v/>
      </c>
      <c r="B11" s="72"/>
      <c r="C11" s="73"/>
      <c r="D11" s="74"/>
      <c r="E11" s="79" t="str">
        <f>IF($A11="","", COUNTIF(apc[Discounts, memberships &amp; pre-payment agreements], A11))</f>
        <v/>
      </c>
      <c r="F11" s="79" t="str">
        <f>IF($A11="","", SUMIF(apc[Discounts, memberships &amp; pre-payment agreements], $A11, apc[APC paid (£) including VAT if charged]))</f>
        <v/>
      </c>
      <c r="G11" s="79" t="str">
        <f>IF($A11="","", SUMIF(apc[Discounts, memberships &amp; pre-payment agreements], $A11, apc[Amount of APC charged to COAF grant (including VAT if charged) in £] ))</f>
        <v/>
      </c>
      <c r="H11" s="79" t="str">
        <f>IF($A11="","", SUMIF(apc[Discounts, memberships &amp; pre-payment agreements], $A11, apc[Amount of APC charged to RCUK OA fund (including VAT if charged) in £]))</f>
        <v/>
      </c>
      <c r="I11" s="80" t="str">
        <f t="shared" si="1"/>
        <v/>
      </c>
      <c r="J11" s="80" t="str">
        <f t="shared" si="2"/>
        <v/>
      </c>
      <c r="K11" s="79" t="str">
        <f t="shared" si="3"/>
        <v/>
      </c>
    </row>
    <row r="12" spans="1:12" x14ac:dyDescent="0.2">
      <c r="A12" s="71" t="str">
        <f t="array" ref="A12">IFERROR(INDEX(apc[Discounts, memberships &amp; pre-payment agreements], MATCH(0,IF(ISBLANK(apc[Discounts, memberships &amp; pre-payment agreements]),1,COUNTIF($A$2:A11, apc[Discounts, memberships &amp; pre-payment agreements])), 0)),"")</f>
        <v/>
      </c>
      <c r="B12" s="72"/>
      <c r="C12" s="73"/>
      <c r="D12" s="74"/>
      <c r="E12" s="79" t="str">
        <f>IF($A12="","", COUNTIF(apc[Discounts, memberships &amp; pre-payment agreements], A12))</f>
        <v/>
      </c>
      <c r="F12" s="79" t="str">
        <f>IF($A12="","", SUMIF(apc[Discounts, memberships &amp; pre-payment agreements], $A12, apc[APC paid (£) including VAT if charged]))</f>
        <v/>
      </c>
      <c r="G12" s="79" t="str">
        <f>IF($A12="","", SUMIF(apc[Discounts, memberships &amp; pre-payment agreements], $A12, apc[Amount of APC charged to COAF grant (including VAT if charged) in £] ))</f>
        <v/>
      </c>
      <c r="H12" s="79" t="str">
        <f>IF($A12="","", SUMIF(apc[Discounts, memberships &amp; pre-payment agreements], $A12, apc[Amount of APC charged to RCUK OA fund (including VAT if charged) in £]))</f>
        <v/>
      </c>
      <c r="I12" s="80" t="str">
        <f t="shared" si="1"/>
        <v/>
      </c>
      <c r="J12" s="80" t="str">
        <f t="shared" si="2"/>
        <v/>
      </c>
      <c r="K12" s="79" t="str">
        <f t="shared" si="3"/>
        <v/>
      </c>
    </row>
    <row r="13" spans="1:12" x14ac:dyDescent="0.2">
      <c r="A13" s="71" t="str">
        <f t="array" ref="A13">IFERROR(INDEX(apc[Discounts, memberships &amp; pre-payment agreements], MATCH(0,IF(ISBLANK(apc[Discounts, memberships &amp; pre-payment agreements]),1,COUNTIF($A$2:A12, apc[Discounts, memberships &amp; pre-payment agreements])), 0)),"")</f>
        <v/>
      </c>
      <c r="B13" s="72"/>
      <c r="C13" s="73"/>
      <c r="D13" s="74"/>
      <c r="E13" s="79" t="str">
        <f>IF($A13="","", COUNTIF(apc[Discounts, memberships &amp; pre-payment agreements], A13))</f>
        <v/>
      </c>
      <c r="F13" s="79" t="str">
        <f>IF($A13="","", SUMIF(apc[Discounts, memberships &amp; pre-payment agreements], $A13, apc[APC paid (£) including VAT if charged]))</f>
        <v/>
      </c>
      <c r="G13" s="79" t="str">
        <f>IF($A13="","", SUMIF(apc[Discounts, memberships &amp; pre-payment agreements], $A13, apc[Amount of APC charged to COAF grant (including VAT if charged) in £] ))</f>
        <v/>
      </c>
      <c r="H13" s="79" t="str">
        <f>IF($A13="","", SUMIF(apc[Discounts, memberships &amp; pre-payment agreements], $A13, apc[Amount of APC charged to RCUK OA fund (including VAT if charged) in £]))</f>
        <v/>
      </c>
      <c r="I13" s="80" t="str">
        <f t="shared" si="1"/>
        <v/>
      </c>
      <c r="J13" s="80" t="str">
        <f t="shared" si="2"/>
        <v/>
      </c>
      <c r="K13" s="79" t="str">
        <f t="shared" si="3"/>
        <v/>
      </c>
    </row>
    <row r="14" spans="1:12" x14ac:dyDescent="0.2">
      <c r="A14" s="71" t="str">
        <f t="array" ref="A14">IFERROR(INDEX(apc[Discounts, memberships &amp; pre-payment agreements], MATCH(0,IF(ISBLANK(apc[Discounts, memberships &amp; pre-payment agreements]),1,COUNTIF($A$2:A13, apc[Discounts, memberships &amp; pre-payment agreements])), 0)),"")</f>
        <v/>
      </c>
      <c r="B14" s="72"/>
      <c r="C14" s="73"/>
      <c r="D14" s="74"/>
      <c r="E14" s="79" t="str">
        <f>IF($A14="","", COUNTIF(apc[Discounts, memberships &amp; pre-payment agreements], A14))</f>
        <v/>
      </c>
      <c r="F14" s="79" t="str">
        <f>IF($A14="","", SUMIF(apc[Discounts, memberships &amp; pre-payment agreements], $A14, apc[APC paid (£) including VAT if charged]))</f>
        <v/>
      </c>
      <c r="G14" s="79" t="str">
        <f>IF($A14="","", SUMIF(apc[Discounts, memberships &amp; pre-payment agreements], $A14, apc[Amount of APC charged to COAF grant (including VAT if charged) in £] ))</f>
        <v/>
      </c>
      <c r="H14" s="79" t="str">
        <f>IF($A14="","", SUMIF(apc[Discounts, memberships &amp; pre-payment agreements], $A14, apc[Amount of APC charged to RCUK OA fund (including VAT if charged) in £]))</f>
        <v/>
      </c>
      <c r="I14" s="80" t="str">
        <f t="shared" si="1"/>
        <v/>
      </c>
      <c r="J14" s="80" t="str">
        <f t="shared" si="2"/>
        <v/>
      </c>
      <c r="K14" s="79" t="str">
        <f t="shared" si="3"/>
        <v/>
      </c>
    </row>
    <row r="15" spans="1:12" x14ac:dyDescent="0.2">
      <c r="A15" s="71" t="str">
        <f t="array" ref="A15">IFERROR(INDEX(apc[Discounts, memberships &amp; pre-payment agreements], MATCH(0,IF(ISBLANK(apc[Discounts, memberships &amp; pre-payment agreements]),1,COUNTIF($A$2:A14, apc[Discounts, memberships &amp; pre-payment agreements])), 0)),"")</f>
        <v/>
      </c>
      <c r="B15" s="72"/>
      <c r="C15" s="73"/>
      <c r="D15" s="74"/>
      <c r="E15" s="79" t="str">
        <f>IF($A15="","", COUNTIF(apc[Discounts, memberships &amp; pre-payment agreements], A15))</f>
        <v/>
      </c>
      <c r="F15" s="79" t="str">
        <f>IF($A15="","", SUMIF(apc[Discounts, memberships &amp; pre-payment agreements], $A15, apc[APC paid (£) including VAT if charged]))</f>
        <v/>
      </c>
      <c r="G15" s="79" t="str">
        <f>IF($A15="","", SUMIF(apc[Discounts, memberships &amp; pre-payment agreements], $A15, apc[Amount of APC charged to COAF grant (including VAT if charged) in £] ))</f>
        <v/>
      </c>
      <c r="H15" s="79" t="str">
        <f>IF($A15="","", SUMIF(apc[Discounts, memberships &amp; pre-payment agreements], $A15, apc[Amount of APC charged to RCUK OA fund (including VAT if charged) in £]))</f>
        <v/>
      </c>
      <c r="I15" s="80" t="str">
        <f t="shared" si="1"/>
        <v/>
      </c>
      <c r="J15" s="80" t="str">
        <f t="shared" si="2"/>
        <v/>
      </c>
      <c r="K15" s="79" t="str">
        <f t="shared" si="3"/>
        <v/>
      </c>
    </row>
    <row r="16" spans="1:12" x14ac:dyDescent="0.2">
      <c r="A16" s="71" t="str">
        <f t="array" ref="A16">IFERROR(INDEX(apc[Discounts, memberships &amp; pre-payment agreements], MATCH(0,IF(ISBLANK(apc[Discounts, memberships &amp; pre-payment agreements]),1,COUNTIF($A$2:A15, apc[Discounts, memberships &amp; pre-payment agreements])), 0)),"")</f>
        <v/>
      </c>
      <c r="B16" s="72"/>
      <c r="C16" s="73"/>
      <c r="D16" s="74"/>
      <c r="E16" s="79" t="str">
        <f>IF($A16="","", COUNTIF(apc[Discounts, memberships &amp; pre-payment agreements], A16))</f>
        <v/>
      </c>
      <c r="F16" s="79" t="str">
        <f>IF($A16="","", SUMIF(apc[Discounts, memberships &amp; pre-payment agreements], $A16, apc[APC paid (£) including VAT if charged]))</f>
        <v/>
      </c>
      <c r="G16" s="79" t="str">
        <f>IF($A16="","", SUMIF(apc[Discounts, memberships &amp; pre-payment agreements], $A16, apc[Amount of APC charged to COAF grant (including VAT if charged) in £] ))</f>
        <v/>
      </c>
      <c r="H16" s="79" t="str">
        <f>IF($A16="","", SUMIF(apc[Discounts, memberships &amp; pre-payment agreements], $A16, apc[Amount of APC charged to RCUK OA fund (including VAT if charged) in £]))</f>
        <v/>
      </c>
      <c r="I16" s="80" t="str">
        <f t="shared" si="1"/>
        <v/>
      </c>
      <c r="J16" s="80" t="str">
        <f t="shared" si="2"/>
        <v/>
      </c>
      <c r="K16" s="79" t="str">
        <f t="shared" si="3"/>
        <v/>
      </c>
    </row>
    <row r="17" spans="1:11" x14ac:dyDescent="0.2">
      <c r="A17" s="71" t="str">
        <f t="array" ref="A17">IFERROR(INDEX(apc[Discounts, memberships &amp; pre-payment agreements], MATCH(0,IF(ISBLANK(apc[Discounts, memberships &amp; pre-payment agreements]),1,COUNTIF($A$2:A16, apc[Discounts, memberships &amp; pre-payment agreements])), 0)),"")</f>
        <v/>
      </c>
      <c r="B17" s="72"/>
      <c r="C17" s="73"/>
      <c r="D17" s="74"/>
      <c r="E17" s="79" t="str">
        <f>IF($A17="","", COUNTIF(apc[Discounts, memberships &amp; pre-payment agreements], A17))</f>
        <v/>
      </c>
      <c r="F17" s="79" t="str">
        <f>IF($A17="","", SUMIF(apc[Discounts, memberships &amp; pre-payment agreements], $A17, apc[APC paid (£) including VAT if charged]))</f>
        <v/>
      </c>
      <c r="G17" s="79" t="str">
        <f>IF($A17="","", SUMIF(apc[Discounts, memberships &amp; pre-payment agreements], $A17, apc[Amount of APC charged to COAF grant (including VAT if charged) in £] ))</f>
        <v/>
      </c>
      <c r="H17" s="79" t="str">
        <f>IF($A17="","", SUMIF(apc[Discounts, memberships &amp; pre-payment agreements], $A17, apc[Amount of APC charged to RCUK OA fund (including VAT if charged) in £]))</f>
        <v/>
      </c>
      <c r="I17" s="80" t="str">
        <f t="shared" si="1"/>
        <v/>
      </c>
      <c r="J17" s="80" t="str">
        <f t="shared" si="2"/>
        <v/>
      </c>
      <c r="K17" s="79" t="str">
        <f t="shared" si="3"/>
        <v/>
      </c>
    </row>
    <row r="18" spans="1:11" x14ac:dyDescent="0.2">
      <c r="A18" s="71" t="str">
        <f t="array" ref="A18">IFERROR(INDEX(apc[Discounts, memberships &amp; pre-payment agreements], MATCH(0,IF(ISBLANK(apc[Discounts, memberships &amp; pre-payment agreements]),1,COUNTIF($A$2:A17, apc[Discounts, memberships &amp; pre-payment agreements])), 0)),"")</f>
        <v/>
      </c>
      <c r="B18" s="72"/>
      <c r="C18" s="73"/>
      <c r="D18" s="74"/>
      <c r="E18" s="79" t="str">
        <f>IF($A18="","", COUNTIF(apc[Discounts, memberships &amp; pre-payment agreements], A18))</f>
        <v/>
      </c>
      <c r="F18" s="79" t="str">
        <f>IF($A18="","", SUMIF(apc[Discounts, memberships &amp; pre-payment agreements], $A18, apc[APC paid (£) including VAT if charged]))</f>
        <v/>
      </c>
      <c r="G18" s="79" t="str">
        <f>IF($A18="","", SUMIF(apc[Discounts, memberships &amp; pre-payment agreements], $A18, apc[Amount of APC charged to COAF grant (including VAT if charged) in £] ))</f>
        <v/>
      </c>
      <c r="H18" s="79" t="str">
        <f>IF($A18="","", SUMIF(apc[Discounts, memberships &amp; pre-payment agreements], $A18, apc[Amount of APC charged to RCUK OA fund (including VAT if charged) in £]))</f>
        <v/>
      </c>
      <c r="I18" s="80" t="str">
        <f t="shared" si="1"/>
        <v/>
      </c>
      <c r="J18" s="80" t="str">
        <f t="shared" si="2"/>
        <v/>
      </c>
      <c r="K18" s="79" t="str">
        <f t="shared" si="3"/>
        <v/>
      </c>
    </row>
    <row r="19" spans="1:11" x14ac:dyDescent="0.2">
      <c r="A19" s="71" t="str">
        <f t="array" ref="A19">IFERROR(INDEX(apc[Discounts, memberships &amp; pre-payment agreements], MATCH(0,IF(ISBLANK(apc[Discounts, memberships &amp; pre-payment agreements]),1,COUNTIF($A$2:A18, apc[Discounts, memberships &amp; pre-payment agreements])), 0)),"")</f>
        <v/>
      </c>
      <c r="B19" s="72"/>
      <c r="C19" s="73"/>
      <c r="D19" s="74"/>
      <c r="E19" s="79" t="str">
        <f>IF($A19="","", COUNTIF(apc[Discounts, memberships &amp; pre-payment agreements], A19))</f>
        <v/>
      </c>
      <c r="F19" s="79" t="str">
        <f>IF($A19="","", SUMIF(apc[Discounts, memberships &amp; pre-payment agreements], $A19, apc[APC paid (£) including VAT if charged]))</f>
        <v/>
      </c>
      <c r="G19" s="79" t="str">
        <f>IF($A19="","", SUMIF(apc[Discounts, memberships &amp; pre-payment agreements], $A19, apc[Amount of APC charged to COAF grant (including VAT if charged) in £] ))</f>
        <v/>
      </c>
      <c r="H19" s="79" t="str">
        <f>IF($A19="","", SUMIF(apc[Discounts, memberships &amp; pre-payment agreements], $A19, apc[Amount of APC charged to RCUK OA fund (including VAT if charged) in £]))</f>
        <v/>
      </c>
      <c r="I19" s="80" t="str">
        <f t="shared" si="1"/>
        <v/>
      </c>
      <c r="J19" s="80" t="str">
        <f t="shared" si="2"/>
        <v/>
      </c>
      <c r="K19" s="79" t="str">
        <f t="shared" si="3"/>
        <v/>
      </c>
    </row>
    <row r="20" spans="1:11" x14ac:dyDescent="0.2">
      <c r="A20" s="71" t="str">
        <f t="array" ref="A20">IFERROR(INDEX(apc[Discounts, memberships &amp; pre-payment agreements], MATCH(0,IF(ISBLANK(apc[Discounts, memberships &amp; pre-payment agreements]),1,COUNTIF($A$2:A19, apc[Discounts, memberships &amp; pre-payment agreements])), 0)),"")</f>
        <v/>
      </c>
      <c r="B20" s="72"/>
      <c r="C20" s="73"/>
      <c r="D20" s="74"/>
      <c r="E20" s="79" t="str">
        <f>IF($A20="","", COUNTIF(apc[Discounts, memberships &amp; pre-payment agreements], A20))</f>
        <v/>
      </c>
      <c r="F20" s="79" t="str">
        <f>IF($A20="","", SUMIF(apc[Discounts, memberships &amp; pre-payment agreements], $A20, apc[APC paid (£) including VAT if charged]))</f>
        <v/>
      </c>
      <c r="G20" s="79" t="str">
        <f>IF($A20="","", SUMIF(apc[Discounts, memberships &amp; pre-payment agreements], $A20, apc[Amount of APC charged to COAF grant (including VAT if charged) in £] ))</f>
        <v/>
      </c>
      <c r="H20" s="79" t="str">
        <f>IF($A20="","", SUMIF(apc[Discounts, memberships &amp; pre-payment agreements], $A20, apc[Amount of APC charged to RCUK OA fund (including VAT if charged) in £]))</f>
        <v/>
      </c>
      <c r="I20" s="80" t="str">
        <f t="shared" si="1"/>
        <v/>
      </c>
      <c r="J20" s="80" t="str">
        <f t="shared" si="2"/>
        <v/>
      </c>
      <c r="K20" s="79" t="str">
        <f t="shared" si="3"/>
        <v/>
      </c>
    </row>
    <row r="21" spans="1:11" x14ac:dyDescent="0.2">
      <c r="A21" s="71" t="str">
        <f t="array" ref="A21">IFERROR(INDEX(apc[Discounts, memberships &amp; pre-payment agreements], MATCH(0,IF(ISBLANK(apc[Discounts, memberships &amp; pre-payment agreements]),1,COUNTIF($A$2:A20, apc[Discounts, memberships &amp; pre-payment agreements])), 0)),"")</f>
        <v/>
      </c>
      <c r="B21" s="72"/>
      <c r="C21" s="73"/>
      <c r="D21" s="74"/>
      <c r="E21" s="79" t="str">
        <f>IF($A21="","", COUNTIF(apc[Discounts, memberships &amp; pre-payment agreements], A21))</f>
        <v/>
      </c>
      <c r="F21" s="79" t="str">
        <f>IF($A21="","", SUMIF(apc[Discounts, memberships &amp; pre-payment agreements], $A21, apc[APC paid (£) including VAT if charged]))</f>
        <v/>
      </c>
      <c r="G21" s="79" t="str">
        <f>IF($A21="","", SUMIF(apc[Discounts, memberships &amp; pre-payment agreements], $A21, apc[Amount of APC charged to COAF grant (including VAT if charged) in £] ))</f>
        <v/>
      </c>
      <c r="H21" s="79" t="str">
        <f>IF($A21="","", SUMIF(apc[Discounts, memberships &amp; pre-payment agreements], $A21, apc[Amount of APC charged to RCUK OA fund (including VAT if charged) in £]))</f>
        <v/>
      </c>
      <c r="I21" s="80" t="str">
        <f t="shared" si="1"/>
        <v/>
      </c>
      <c r="J21" s="80" t="str">
        <f t="shared" si="2"/>
        <v/>
      </c>
      <c r="K21" s="79" t="str">
        <f t="shared" si="3"/>
        <v/>
      </c>
    </row>
    <row r="22" spans="1:11" x14ac:dyDescent="0.2">
      <c r="A22" s="71" t="str">
        <f t="array" ref="A22">IFERROR(INDEX(apc[Discounts, memberships &amp; pre-payment agreements], MATCH(0,IF(ISBLANK(apc[Discounts, memberships &amp; pre-payment agreements]),1,COUNTIF($A$2:A21, apc[Discounts, memberships &amp; pre-payment agreements])), 0)),"")</f>
        <v/>
      </c>
      <c r="B22" s="72"/>
      <c r="C22" s="73"/>
      <c r="D22" s="74"/>
      <c r="E22" s="79" t="str">
        <f>IF($A22="","", COUNTIF(apc[Discounts, memberships &amp; pre-payment agreements], A22))</f>
        <v/>
      </c>
      <c r="F22" s="79" t="str">
        <f>IF($A22="","", SUMIF(apc[Discounts, memberships &amp; pre-payment agreements], $A22, apc[APC paid (£) including VAT if charged]))</f>
        <v/>
      </c>
      <c r="G22" s="79" t="str">
        <f>IF($A22="","", SUMIF(apc[Discounts, memberships &amp; pre-payment agreements], $A22, apc[Amount of APC charged to COAF grant (including VAT if charged) in £] ))</f>
        <v/>
      </c>
      <c r="H22" s="79" t="str">
        <f>IF($A22="","", SUMIF(apc[Discounts, memberships &amp; pre-payment agreements], $A22, apc[Amount of APC charged to RCUK OA fund (including VAT if charged) in £]))</f>
        <v/>
      </c>
      <c r="I22" s="80" t="str">
        <f t="shared" si="1"/>
        <v/>
      </c>
      <c r="J22" s="80" t="str">
        <f t="shared" si="2"/>
        <v/>
      </c>
      <c r="K22" s="79" t="str">
        <f t="shared" si="3"/>
        <v/>
      </c>
    </row>
    <row r="23" spans="1:11" x14ac:dyDescent="0.2">
      <c r="A23" s="71" t="str">
        <f t="array" ref="A23">IFERROR(INDEX(apc[Discounts, memberships &amp; pre-payment agreements], MATCH(0,IF(ISBLANK(apc[Discounts, memberships &amp; pre-payment agreements]),1,COUNTIF($A$2:A22, apc[Discounts, memberships &amp; pre-payment agreements])), 0)),"")</f>
        <v/>
      </c>
      <c r="B23" s="72"/>
      <c r="C23" s="73"/>
      <c r="D23" s="74"/>
      <c r="E23" s="79" t="str">
        <f>IF($A23="","", COUNTIF(apc[Discounts, memberships &amp; pre-payment agreements], A23))</f>
        <v/>
      </c>
      <c r="F23" s="79" t="str">
        <f>IF($A23="","", SUMIF(apc[Discounts, memberships &amp; pre-payment agreements], $A23, apc[APC paid (£) including VAT if charged]))</f>
        <v/>
      </c>
      <c r="G23" s="79" t="str">
        <f>IF($A23="","", SUMIF(apc[Discounts, memberships &amp; pre-payment agreements], $A23, apc[Amount of APC charged to COAF grant (including VAT if charged) in £] ))</f>
        <v/>
      </c>
      <c r="H23" s="79" t="str">
        <f>IF($A23="","", SUMIF(apc[Discounts, memberships &amp; pre-payment agreements], $A23, apc[Amount of APC charged to RCUK OA fund (including VAT if charged) in £]))</f>
        <v/>
      </c>
      <c r="I23" s="80" t="str">
        <f t="shared" si="1"/>
        <v/>
      </c>
      <c r="J23" s="80" t="str">
        <f t="shared" si="2"/>
        <v/>
      </c>
      <c r="K23" s="79" t="str">
        <f t="shared" si="3"/>
        <v/>
      </c>
    </row>
    <row r="24" spans="1:11" x14ac:dyDescent="0.2">
      <c r="A24" s="71" t="str">
        <f t="array" ref="A24">IFERROR(INDEX(apc[Discounts, memberships &amp; pre-payment agreements], MATCH(0,IF(ISBLANK(apc[Discounts, memberships &amp; pre-payment agreements]),1,COUNTIF($A$2:A23, apc[Discounts, memberships &amp; pre-payment agreements])), 0)),"")</f>
        <v/>
      </c>
      <c r="B24" s="72"/>
      <c r="C24" s="73"/>
      <c r="D24" s="74"/>
      <c r="E24" s="79" t="str">
        <f>IF($A24="","", COUNTIF(apc[Discounts, memberships &amp; pre-payment agreements], A24))</f>
        <v/>
      </c>
      <c r="F24" s="79" t="str">
        <f>IF($A24="","", SUMIF(apc[Discounts, memberships &amp; pre-payment agreements], $A24, apc[APC paid (£) including VAT if charged]))</f>
        <v/>
      </c>
      <c r="G24" s="79" t="str">
        <f>IF($A24="","", SUMIF(apc[Discounts, memberships &amp; pre-payment agreements], $A24, apc[Amount of APC charged to COAF grant (including VAT if charged) in £] ))</f>
        <v/>
      </c>
      <c r="H24" s="79" t="str">
        <f>IF($A24="","", SUMIF(apc[Discounts, memberships &amp; pre-payment agreements], $A24, apc[Amount of APC charged to RCUK OA fund (including VAT if charged) in £]))</f>
        <v/>
      </c>
      <c r="I24" s="80" t="str">
        <f t="shared" si="1"/>
        <v/>
      </c>
      <c r="J24" s="80" t="str">
        <f t="shared" si="2"/>
        <v/>
      </c>
      <c r="K24" s="79" t="str">
        <f t="shared" si="3"/>
        <v/>
      </c>
    </row>
    <row r="25" spans="1:11" x14ac:dyDescent="0.2">
      <c r="A25" s="71" t="str">
        <f t="array" ref="A25">IFERROR(INDEX(apc[Discounts, memberships &amp; pre-payment agreements], MATCH(0,IF(ISBLANK(apc[Discounts, memberships &amp; pre-payment agreements]),1,COUNTIF($A$2:A24, apc[Discounts, memberships &amp; pre-payment agreements])), 0)),"")</f>
        <v/>
      </c>
      <c r="B25" s="72"/>
      <c r="C25" s="73"/>
      <c r="D25" s="74"/>
      <c r="E25" s="79" t="str">
        <f>IF($A25="","", COUNTIF(apc[Discounts, memberships &amp; pre-payment agreements], A25))</f>
        <v/>
      </c>
      <c r="F25" s="79" t="str">
        <f>IF($A25="","", SUMIF(apc[Discounts, memberships &amp; pre-payment agreements], $A25, apc[APC paid (£) including VAT if charged]))</f>
        <v/>
      </c>
      <c r="G25" s="79" t="str">
        <f>IF($A25="","", SUMIF(apc[Discounts, memberships &amp; pre-payment agreements], $A25, apc[Amount of APC charged to COAF grant (including VAT if charged) in £] ))</f>
        <v/>
      </c>
      <c r="H25" s="79" t="str">
        <f>IF($A25="","", SUMIF(apc[Discounts, memberships &amp; pre-payment agreements], $A25, apc[Amount of APC charged to RCUK OA fund (including VAT if charged) in £]))</f>
        <v/>
      </c>
      <c r="I25" s="80" t="str">
        <f t="shared" si="1"/>
        <v/>
      </c>
      <c r="J25" s="80" t="str">
        <f t="shared" si="2"/>
        <v/>
      </c>
      <c r="K25" s="79" t="str">
        <f t="shared" si="3"/>
        <v/>
      </c>
    </row>
    <row r="26" spans="1:11" x14ac:dyDescent="0.2">
      <c r="A26" s="71" t="str">
        <f t="array" ref="A26">IFERROR(INDEX(apc[Discounts, memberships &amp; pre-payment agreements], MATCH(0,IF(ISBLANK(apc[Discounts, memberships &amp; pre-payment agreements]),1,COUNTIF($A$2:A25, apc[Discounts, memberships &amp; pre-payment agreements])), 0)),"")</f>
        <v/>
      </c>
      <c r="B26" s="72"/>
      <c r="C26" s="73"/>
      <c r="D26" s="74"/>
      <c r="E26" s="79" t="str">
        <f>IF($A26="","", COUNTIF(apc[Discounts, memberships &amp; pre-payment agreements], A26))</f>
        <v/>
      </c>
      <c r="F26" s="79" t="str">
        <f>IF($A26="","", SUMIF(apc[Discounts, memberships &amp; pre-payment agreements], $A26, apc[APC paid (£) including VAT if charged]))</f>
        <v/>
      </c>
      <c r="G26" s="79" t="str">
        <f>IF($A26="","", SUMIF(apc[Discounts, memberships &amp; pre-payment agreements], $A26, apc[Amount of APC charged to COAF grant (including VAT if charged) in £] ))</f>
        <v/>
      </c>
      <c r="H26" s="79" t="str">
        <f>IF($A26="","", SUMIF(apc[Discounts, memberships &amp; pre-payment agreements], $A26, apc[Amount of APC charged to RCUK OA fund (including VAT if charged) in £]))</f>
        <v/>
      </c>
      <c r="I26" s="80" t="str">
        <f t="shared" si="1"/>
        <v/>
      </c>
      <c r="J26" s="80" t="str">
        <f t="shared" si="2"/>
        <v/>
      </c>
      <c r="K26" s="79" t="str">
        <f t="shared" si="3"/>
        <v/>
      </c>
    </row>
    <row r="27" spans="1:11" x14ac:dyDescent="0.2">
      <c r="A27" s="71" t="str">
        <f t="array" ref="A27">IFERROR(INDEX(apc[Discounts, memberships &amp; pre-payment agreements], MATCH(0,IF(ISBLANK(apc[Discounts, memberships &amp; pre-payment agreements]),1,COUNTIF($A$2:A26, apc[Discounts, memberships &amp; pre-payment agreements])), 0)),"")</f>
        <v/>
      </c>
      <c r="B27" s="72"/>
      <c r="C27" s="73"/>
      <c r="D27" s="74"/>
      <c r="E27" s="79" t="str">
        <f>IF($A27="","", COUNTIF(apc[Discounts, memberships &amp; pre-payment agreements], A27))</f>
        <v/>
      </c>
      <c r="F27" s="79" t="str">
        <f>IF($A27="","", SUMIF(apc[Discounts, memberships &amp; pre-payment agreements], $A27, apc[APC paid (£) including VAT if charged]))</f>
        <v/>
      </c>
      <c r="G27" s="79" t="str">
        <f>IF($A27="","", SUMIF(apc[Discounts, memberships &amp; pre-payment agreements], $A27, apc[Amount of APC charged to COAF grant (including VAT if charged) in £] ))</f>
        <v/>
      </c>
      <c r="H27" s="79" t="str">
        <f>IF($A27="","", SUMIF(apc[Discounts, memberships &amp; pre-payment agreements], $A27, apc[Amount of APC charged to RCUK OA fund (including VAT if charged) in £]))</f>
        <v/>
      </c>
      <c r="I27" s="80" t="str">
        <f t="shared" si="1"/>
        <v/>
      </c>
      <c r="J27" s="80" t="str">
        <f t="shared" si="2"/>
        <v/>
      </c>
      <c r="K27" s="79" t="str">
        <f t="shared" si="3"/>
        <v/>
      </c>
    </row>
    <row r="28" spans="1:11" x14ac:dyDescent="0.2">
      <c r="A28" s="71" t="str">
        <f t="array" ref="A28">IFERROR(INDEX(apc[Discounts, memberships &amp; pre-payment agreements], MATCH(0,IF(ISBLANK(apc[Discounts, memberships &amp; pre-payment agreements]),1,COUNTIF($A$2:A27, apc[Discounts, memberships &amp; pre-payment agreements])), 0)),"")</f>
        <v/>
      </c>
      <c r="B28" s="72"/>
      <c r="C28" s="73"/>
      <c r="D28" s="74"/>
      <c r="E28" s="79" t="str">
        <f>IF($A28="","", COUNTIF(apc[Discounts, memberships &amp; pre-payment agreements], A28))</f>
        <v/>
      </c>
      <c r="F28" s="79" t="str">
        <f>IF($A28="","", SUMIF(apc[Discounts, memberships &amp; pre-payment agreements], $A28, apc[APC paid (£) including VAT if charged]))</f>
        <v/>
      </c>
      <c r="G28" s="79" t="str">
        <f>IF($A28="","", SUMIF(apc[Discounts, memberships &amp; pre-payment agreements], $A28, apc[Amount of APC charged to COAF grant (including VAT if charged) in £] ))</f>
        <v/>
      </c>
      <c r="H28" s="79" t="str">
        <f>IF($A28="","", SUMIF(apc[Discounts, memberships &amp; pre-payment agreements], $A28, apc[Amount of APC charged to RCUK OA fund (including VAT if charged) in £]))</f>
        <v/>
      </c>
      <c r="I28" s="80" t="str">
        <f t="shared" si="1"/>
        <v/>
      </c>
      <c r="J28" s="80" t="str">
        <f t="shared" si="2"/>
        <v/>
      </c>
      <c r="K28" s="79" t="str">
        <f t="shared" si="3"/>
        <v/>
      </c>
    </row>
    <row r="29" spans="1:11" x14ac:dyDescent="0.2">
      <c r="A29" s="71" t="str">
        <f t="array" ref="A29">IFERROR(INDEX(apc[Discounts, memberships &amp; pre-payment agreements], MATCH(0,IF(ISBLANK(apc[Discounts, memberships &amp; pre-payment agreements]),1,COUNTIF($A$2:A28, apc[Discounts, memberships &amp; pre-payment agreements])), 0)),"")</f>
        <v/>
      </c>
      <c r="B29" s="72"/>
      <c r="C29" s="73"/>
      <c r="D29" s="74"/>
      <c r="E29" s="79" t="str">
        <f>IF($A29="","", COUNTIF(apc[Discounts, memberships &amp; pre-payment agreements], A29))</f>
        <v/>
      </c>
      <c r="F29" s="79" t="str">
        <f>IF($A29="","", SUMIF(apc[Discounts, memberships &amp; pre-payment agreements], $A29, apc[APC paid (£) including VAT if charged]))</f>
        <v/>
      </c>
      <c r="G29" s="79" t="str">
        <f>IF($A29="","", SUMIF(apc[Discounts, memberships &amp; pre-payment agreements], $A29, apc[Amount of APC charged to COAF grant (including VAT if charged) in £] ))</f>
        <v/>
      </c>
      <c r="H29" s="79" t="str">
        <f>IF($A29="","", SUMIF(apc[Discounts, memberships &amp; pre-payment agreements], $A29, apc[Amount of APC charged to RCUK OA fund (including VAT if charged) in £]))</f>
        <v/>
      </c>
      <c r="I29" s="80" t="str">
        <f t="shared" si="1"/>
        <v/>
      </c>
      <c r="J29" s="80" t="str">
        <f t="shared" si="2"/>
        <v/>
      </c>
      <c r="K29" s="79" t="str">
        <f t="shared" si="3"/>
        <v/>
      </c>
    </row>
    <row r="30" spans="1:11" x14ac:dyDescent="0.2">
      <c r="A30" s="71" t="str">
        <f t="array" ref="A30">IFERROR(INDEX(apc[Discounts, memberships &amp; pre-payment agreements], MATCH(0,IF(ISBLANK(apc[Discounts, memberships &amp; pre-payment agreements]),1,COUNTIF($A$2:A29, apc[Discounts, memberships &amp; pre-payment agreements])), 0)),"")</f>
        <v/>
      </c>
      <c r="B30" s="72"/>
      <c r="C30" s="73"/>
      <c r="D30" s="74"/>
      <c r="E30" s="79" t="str">
        <f>IF($A30="","", COUNTIF(apc[Discounts, memberships &amp; pre-payment agreements], A30))</f>
        <v/>
      </c>
      <c r="F30" s="79" t="str">
        <f>IF($A30="","", SUMIF(apc[Discounts, memberships &amp; pre-payment agreements], $A30, apc[APC paid (£) including VAT if charged]))</f>
        <v/>
      </c>
      <c r="G30" s="79" t="str">
        <f>IF($A30="","", SUMIF(apc[Discounts, memberships &amp; pre-payment agreements], $A30, apc[Amount of APC charged to COAF grant (including VAT if charged) in £] ))</f>
        <v/>
      </c>
      <c r="H30" s="79" t="str">
        <f>IF($A30="","", SUMIF(apc[Discounts, memberships &amp; pre-payment agreements], $A30, apc[Amount of APC charged to RCUK OA fund (including VAT if charged) in £]))</f>
        <v/>
      </c>
      <c r="I30" s="80" t="str">
        <f t="shared" si="1"/>
        <v/>
      </c>
      <c r="J30" s="80" t="str">
        <f t="shared" si="2"/>
        <v/>
      </c>
      <c r="K30" s="79" t="str">
        <f t="shared" si="3"/>
        <v/>
      </c>
    </row>
    <row r="31" spans="1:11" x14ac:dyDescent="0.2">
      <c r="A31" s="71" t="str">
        <f t="array" ref="A31">IFERROR(INDEX(apc[Discounts, memberships &amp; pre-payment agreements], MATCH(0,IF(ISBLANK(apc[Discounts, memberships &amp; pre-payment agreements]),1,COUNTIF($A$2:A30, apc[Discounts, memberships &amp; pre-payment agreements])), 0)),"")</f>
        <v/>
      </c>
      <c r="B31" s="72"/>
      <c r="C31" s="73"/>
      <c r="D31" s="74"/>
      <c r="E31" s="79" t="str">
        <f>IF($A31="","", COUNTIF(apc[Discounts, memberships &amp; pre-payment agreements], A31))</f>
        <v/>
      </c>
      <c r="F31" s="79" t="str">
        <f>IF($A31="","", SUMIF(apc[Discounts, memberships &amp; pre-payment agreements], $A31, apc[APC paid (£) including VAT if charged]))</f>
        <v/>
      </c>
      <c r="G31" s="79" t="str">
        <f>IF($A31="","", SUMIF(apc[Discounts, memberships &amp; pre-payment agreements], $A31, apc[Amount of APC charged to COAF grant (including VAT if charged) in £] ))</f>
        <v/>
      </c>
      <c r="H31" s="79" t="str">
        <f>IF($A31="","", SUMIF(apc[Discounts, memberships &amp; pre-payment agreements], $A31, apc[Amount of APC charged to RCUK OA fund (including VAT if charged) in £]))</f>
        <v/>
      </c>
      <c r="I31" s="80" t="str">
        <f t="shared" si="1"/>
        <v/>
      </c>
      <c r="J31" s="80" t="str">
        <f t="shared" si="2"/>
        <v/>
      </c>
      <c r="K31" s="79" t="str">
        <f t="shared" si="3"/>
        <v/>
      </c>
    </row>
    <row r="32" spans="1:11" x14ac:dyDescent="0.2">
      <c r="A32" s="71" t="str">
        <f t="array" ref="A32">IFERROR(INDEX(apc[Discounts, memberships &amp; pre-payment agreements], MATCH(0,IF(ISBLANK(apc[Discounts, memberships &amp; pre-payment agreements]),1,COUNTIF($A$2:A31, apc[Discounts, memberships &amp; pre-payment agreements])), 0)),"")</f>
        <v/>
      </c>
      <c r="B32" s="72"/>
      <c r="C32" s="73"/>
      <c r="D32" s="74"/>
      <c r="E32" s="79" t="str">
        <f>IF($A32="","", COUNTIF(apc[Discounts, memberships &amp; pre-payment agreements], A32))</f>
        <v/>
      </c>
      <c r="F32" s="79" t="str">
        <f>IF($A32="","", SUMIF(apc[Discounts, memberships &amp; pre-payment agreements], $A32, apc[APC paid (£) including VAT if charged]))</f>
        <v/>
      </c>
      <c r="G32" s="79" t="str">
        <f>IF($A32="","", SUMIF(apc[Discounts, memberships &amp; pre-payment agreements], $A32, apc[Amount of APC charged to COAF grant (including VAT if charged) in £] ))</f>
        <v/>
      </c>
      <c r="H32" s="79" t="str">
        <f>IF($A32="","", SUMIF(apc[Discounts, memberships &amp; pre-payment agreements], $A32, apc[Amount of APC charged to RCUK OA fund (including VAT if charged) in £]))</f>
        <v/>
      </c>
      <c r="I32" s="80" t="str">
        <f t="shared" si="1"/>
        <v/>
      </c>
      <c r="J32" s="80" t="str">
        <f t="shared" si="2"/>
        <v/>
      </c>
      <c r="K32" s="79" t="str">
        <f t="shared" si="3"/>
        <v/>
      </c>
    </row>
    <row r="33" spans="1:11" x14ac:dyDescent="0.2">
      <c r="A33" s="71" t="str">
        <f t="array" ref="A33">IFERROR(INDEX(apc[Discounts, memberships &amp; pre-payment agreements], MATCH(0,IF(ISBLANK(apc[Discounts, memberships &amp; pre-payment agreements]),1,COUNTIF($A$2:A32, apc[Discounts, memberships &amp; pre-payment agreements])), 0)),"")</f>
        <v/>
      </c>
      <c r="B33" s="72"/>
      <c r="C33" s="73"/>
      <c r="D33" s="74"/>
      <c r="E33" s="79" t="str">
        <f>IF($A33="","", COUNTIF(apc[Discounts, memberships &amp; pre-payment agreements], A33))</f>
        <v/>
      </c>
      <c r="F33" s="79" t="str">
        <f>IF($A33="","", SUMIF(apc[Discounts, memberships &amp; pre-payment agreements], $A33, apc[APC paid (£) including VAT if charged]))</f>
        <v/>
      </c>
      <c r="G33" s="79" t="str">
        <f>IF($A33="","", SUMIF(apc[Discounts, memberships &amp; pre-payment agreements], $A33, apc[Amount of APC charged to COAF grant (including VAT if charged) in £] ))</f>
        <v/>
      </c>
      <c r="H33" s="79" t="str">
        <f>IF($A33="","", SUMIF(apc[Discounts, memberships &amp; pre-payment agreements], $A33, apc[Amount of APC charged to RCUK OA fund (including VAT if charged) in £]))</f>
        <v/>
      </c>
      <c r="I33" s="80" t="str">
        <f t="shared" si="1"/>
        <v/>
      </c>
      <c r="J33" s="80" t="str">
        <f t="shared" si="2"/>
        <v/>
      </c>
      <c r="K33" s="79" t="str">
        <f t="shared" si="3"/>
        <v/>
      </c>
    </row>
    <row r="34" spans="1:11" x14ac:dyDescent="0.2">
      <c r="A34" s="71" t="str">
        <f t="array" ref="A34">IFERROR(INDEX(apc[Discounts, memberships &amp; pre-payment agreements], MATCH(0,IF(ISBLANK(apc[Discounts, memberships &amp; pre-payment agreements]),1,COUNTIF($A$2:A33, apc[Discounts, memberships &amp; pre-payment agreements])), 0)),"")</f>
        <v/>
      </c>
      <c r="B34" s="72"/>
      <c r="C34" s="73"/>
      <c r="D34" s="74"/>
      <c r="E34" s="79" t="str">
        <f>IF($A34="","", COUNTIF(apc[Discounts, memberships &amp; pre-payment agreements], A34))</f>
        <v/>
      </c>
      <c r="F34" s="79" t="str">
        <f>IF($A34="","", SUMIF(apc[Discounts, memberships &amp; pre-payment agreements], $A34, apc[APC paid (£) including VAT if charged]))</f>
        <v/>
      </c>
      <c r="G34" s="79" t="str">
        <f>IF($A34="","", SUMIF(apc[Discounts, memberships &amp; pre-payment agreements], $A34, apc[Amount of APC charged to COAF grant (including VAT if charged) in £] ))</f>
        <v/>
      </c>
      <c r="H34" s="79" t="str">
        <f>IF($A34="","", SUMIF(apc[Discounts, memberships &amp; pre-payment agreements], $A34, apc[Amount of APC charged to RCUK OA fund (including VAT if charged) in £]))</f>
        <v/>
      </c>
      <c r="I34" s="80" t="str">
        <f t="shared" si="1"/>
        <v/>
      </c>
      <c r="J34" s="80" t="str">
        <f t="shared" si="2"/>
        <v/>
      </c>
      <c r="K34" s="79" t="str">
        <f t="shared" si="3"/>
        <v/>
      </c>
    </row>
    <row r="35" spans="1:11" x14ac:dyDescent="0.2">
      <c r="A35" s="71" t="str">
        <f t="array" ref="A35">IFERROR(INDEX(apc[Discounts, memberships &amp; pre-payment agreements], MATCH(0,IF(ISBLANK(apc[Discounts, memberships &amp; pre-payment agreements]),1,COUNTIF($A$2:A34, apc[Discounts, memberships &amp; pre-payment agreements])), 0)),"")</f>
        <v/>
      </c>
      <c r="B35" s="72"/>
      <c r="C35" s="73"/>
      <c r="D35" s="74"/>
      <c r="E35" s="79" t="str">
        <f>IF($A35="","", COUNTIF(apc[Discounts, memberships &amp; pre-payment agreements], A35))</f>
        <v/>
      </c>
      <c r="F35" s="79" t="str">
        <f>IF($A35="","", SUMIF(apc[Discounts, memberships &amp; pre-payment agreements], $A35, apc[APC paid (£) including VAT if charged]))</f>
        <v/>
      </c>
      <c r="G35" s="79" t="str">
        <f>IF($A35="","", SUMIF(apc[Discounts, memberships &amp; pre-payment agreements], $A35, apc[Amount of APC charged to COAF grant (including VAT if charged) in £] ))</f>
        <v/>
      </c>
      <c r="H35" s="79" t="str">
        <f>IF($A35="","", SUMIF(apc[Discounts, memberships &amp; pre-payment agreements], $A35, apc[Amount of APC charged to RCUK OA fund (including VAT if charged) in £]))</f>
        <v/>
      </c>
      <c r="I35" s="80" t="str">
        <f t="shared" si="1"/>
        <v/>
      </c>
      <c r="J35" s="80" t="str">
        <f t="shared" si="2"/>
        <v/>
      </c>
      <c r="K35" s="79" t="str">
        <f t="shared" si="3"/>
        <v/>
      </c>
    </row>
    <row r="36" spans="1:11" x14ac:dyDescent="0.2">
      <c r="A36" s="71" t="str">
        <f t="array" ref="A36">IFERROR(INDEX(apc[Discounts, memberships &amp; pre-payment agreements], MATCH(0,IF(ISBLANK(apc[Discounts, memberships &amp; pre-payment agreements]),1,COUNTIF($A$2:A35, apc[Discounts, memberships &amp; pre-payment agreements])), 0)),"")</f>
        <v/>
      </c>
      <c r="B36" s="72"/>
      <c r="C36" s="73"/>
      <c r="D36" s="74"/>
      <c r="E36" s="79" t="str">
        <f>IF($A36="","", COUNTIF(apc[Discounts, memberships &amp; pre-payment agreements], A36))</f>
        <v/>
      </c>
      <c r="F36" s="79" t="str">
        <f>IF($A36="","", SUMIF(apc[Discounts, memberships &amp; pre-payment agreements], $A36, apc[APC paid (£) including VAT if charged]))</f>
        <v/>
      </c>
      <c r="G36" s="79" t="str">
        <f>IF($A36="","", SUMIF(apc[Discounts, memberships &amp; pre-payment agreements], $A36, apc[Amount of APC charged to COAF grant (including VAT if charged) in £] ))</f>
        <v/>
      </c>
      <c r="H36" s="79" t="str">
        <f>IF($A36="","", SUMIF(apc[Discounts, memberships &amp; pre-payment agreements], $A36, apc[Amount of APC charged to RCUK OA fund (including VAT if charged) in £]))</f>
        <v/>
      </c>
      <c r="I36" s="80" t="str">
        <f t="shared" si="1"/>
        <v/>
      </c>
      <c r="J36" s="80" t="str">
        <f t="shared" si="2"/>
        <v/>
      </c>
      <c r="K36" s="79" t="str">
        <f t="shared" si="3"/>
        <v/>
      </c>
    </row>
    <row r="37" spans="1:11" x14ac:dyDescent="0.2">
      <c r="A37" s="71" t="str">
        <f t="array" ref="A37">IFERROR(INDEX(apc[Discounts, memberships &amp; pre-payment agreements], MATCH(0,IF(ISBLANK(apc[Discounts, memberships &amp; pre-payment agreements]),1,COUNTIF($A$2:A36, apc[Discounts, memberships &amp; pre-payment agreements])), 0)),"")</f>
        <v/>
      </c>
      <c r="B37" s="72"/>
      <c r="C37" s="73"/>
      <c r="D37" s="74"/>
      <c r="E37" s="79" t="str">
        <f>IF($A37="","", COUNTIF(apc[Discounts, memberships &amp; pre-payment agreements], A37))</f>
        <v/>
      </c>
      <c r="F37" s="79" t="str">
        <f>IF($A37="","", SUMIF(apc[Discounts, memberships &amp; pre-payment agreements], $A37, apc[APC paid (£) including VAT if charged]))</f>
        <v/>
      </c>
      <c r="G37" s="79" t="str">
        <f>IF($A37="","", SUMIF(apc[Discounts, memberships &amp; pre-payment agreements], $A37, apc[Amount of APC charged to COAF grant (including VAT if charged) in £] ))</f>
        <v/>
      </c>
      <c r="H37" s="79" t="str">
        <f>IF($A37="","", SUMIF(apc[Discounts, memberships &amp; pre-payment agreements], $A37, apc[Amount of APC charged to RCUK OA fund (including VAT if charged) in £]))</f>
        <v/>
      </c>
      <c r="I37" s="80" t="str">
        <f t="shared" si="1"/>
        <v/>
      </c>
      <c r="J37" s="80" t="str">
        <f t="shared" si="2"/>
        <v/>
      </c>
      <c r="K37" s="79" t="str">
        <f t="shared" si="3"/>
        <v/>
      </c>
    </row>
    <row r="38" spans="1:11" x14ac:dyDescent="0.2">
      <c r="A38" s="71" t="str">
        <f t="array" ref="A38">IFERROR(INDEX(apc[Discounts, memberships &amp; pre-payment agreements], MATCH(0,IF(ISBLANK(apc[Discounts, memberships &amp; pre-payment agreements]),1,COUNTIF($A$2:A37, apc[Discounts, memberships &amp; pre-payment agreements])), 0)),"")</f>
        <v/>
      </c>
      <c r="B38" s="72"/>
      <c r="C38" s="73"/>
      <c r="D38" s="74"/>
      <c r="E38" s="79" t="str">
        <f>IF($A38="","", COUNTIF(apc[Discounts, memberships &amp; pre-payment agreements], A38))</f>
        <v/>
      </c>
      <c r="F38" s="79" t="str">
        <f>IF($A38="","", SUMIF(apc[Discounts, memberships &amp; pre-payment agreements], $A38, apc[APC paid (£) including VAT if charged]))</f>
        <v/>
      </c>
      <c r="G38" s="79" t="str">
        <f>IF($A38="","", SUMIF(apc[Discounts, memberships &amp; pre-payment agreements], $A38, apc[Amount of APC charged to COAF grant (including VAT if charged) in £] ))</f>
        <v/>
      </c>
      <c r="H38" s="79" t="str">
        <f>IF($A38="","", SUMIF(apc[Discounts, memberships &amp; pre-payment agreements], $A38, apc[Amount of APC charged to RCUK OA fund (including VAT if charged) in £]))</f>
        <v/>
      </c>
      <c r="I38" s="80" t="str">
        <f t="shared" si="1"/>
        <v/>
      </c>
      <c r="J38" s="80" t="str">
        <f t="shared" si="2"/>
        <v/>
      </c>
      <c r="K38" s="79" t="str">
        <f t="shared" si="3"/>
        <v/>
      </c>
    </row>
    <row r="39" spans="1:11" x14ac:dyDescent="0.2">
      <c r="A39" s="71" t="str">
        <f t="array" ref="A39">IFERROR(INDEX(apc[Discounts, memberships &amp; pre-payment agreements], MATCH(0,IF(ISBLANK(apc[Discounts, memberships &amp; pre-payment agreements]),1,COUNTIF($A$2:A38, apc[Discounts, memberships &amp; pre-payment agreements])), 0)),"")</f>
        <v/>
      </c>
      <c r="B39" s="72"/>
      <c r="C39" s="73"/>
      <c r="D39" s="74"/>
      <c r="E39" s="79" t="str">
        <f>IF($A39="","", COUNTIF(apc[Discounts, memberships &amp; pre-payment agreements], A39))</f>
        <v/>
      </c>
      <c r="F39" s="79" t="str">
        <f>IF($A39="","", SUMIF(apc[Discounts, memberships &amp; pre-payment agreements], $A39, apc[APC paid (£) including VAT if charged]))</f>
        <v/>
      </c>
      <c r="G39" s="79" t="str">
        <f>IF($A39="","", SUMIF(apc[Discounts, memberships &amp; pre-payment agreements], $A39, apc[Amount of APC charged to COAF grant (including VAT if charged) in £] ))</f>
        <v/>
      </c>
      <c r="H39" s="79" t="str">
        <f>IF($A39="","", SUMIF(apc[Discounts, memberships &amp; pre-payment agreements], $A39, apc[Amount of APC charged to RCUK OA fund (including VAT if charged) in £]))</f>
        <v/>
      </c>
      <c r="I39" s="80" t="str">
        <f t="shared" si="1"/>
        <v/>
      </c>
      <c r="J39" s="80" t="str">
        <f t="shared" si="2"/>
        <v/>
      </c>
      <c r="K39" s="79" t="str">
        <f t="shared" si="3"/>
        <v/>
      </c>
    </row>
    <row r="40" spans="1:11" x14ac:dyDescent="0.2">
      <c r="A40" s="71" t="str">
        <f t="array" ref="A40">IFERROR(INDEX(apc[Discounts, memberships &amp; pre-payment agreements], MATCH(0,IF(ISBLANK(apc[Discounts, memberships &amp; pre-payment agreements]),1,COUNTIF($A$2:A39, apc[Discounts, memberships &amp; pre-payment agreements])), 0)),"")</f>
        <v/>
      </c>
      <c r="B40" s="72"/>
      <c r="C40" s="73"/>
      <c r="D40" s="74"/>
      <c r="E40" s="79" t="str">
        <f>IF($A40="","", COUNTIF(apc[Discounts, memberships &amp; pre-payment agreements], A40))</f>
        <v/>
      </c>
      <c r="F40" s="79" t="str">
        <f>IF($A40="","", SUMIF(apc[Discounts, memberships &amp; pre-payment agreements], $A40, apc[APC paid (£) including VAT if charged]))</f>
        <v/>
      </c>
      <c r="G40" s="79" t="str">
        <f>IF($A40="","", SUMIF(apc[Discounts, memberships &amp; pre-payment agreements], $A40, apc[Amount of APC charged to COAF grant (including VAT if charged) in £] ))</f>
        <v/>
      </c>
      <c r="H40" s="79" t="str">
        <f>IF($A40="","", SUMIF(apc[Discounts, memberships &amp; pre-payment agreements], $A40, apc[Amount of APC charged to RCUK OA fund (including VAT if charged) in £]))</f>
        <v/>
      </c>
      <c r="I40" s="80" t="str">
        <f t="shared" si="1"/>
        <v/>
      </c>
      <c r="J40" s="80" t="str">
        <f t="shared" si="2"/>
        <v/>
      </c>
      <c r="K40" s="79" t="str">
        <f t="shared" si="3"/>
        <v/>
      </c>
    </row>
    <row r="41" spans="1:11" x14ac:dyDescent="0.2">
      <c r="A41" s="71" t="str">
        <f t="array" ref="A41">IFERROR(INDEX(apc[Discounts, memberships &amp; pre-payment agreements], MATCH(0,IF(ISBLANK(apc[Discounts, memberships &amp; pre-payment agreements]),1,COUNTIF($A$2:A40, apc[Discounts, memberships &amp; pre-payment agreements])), 0)),"")</f>
        <v/>
      </c>
      <c r="B41" s="72"/>
      <c r="C41" s="73"/>
      <c r="D41" s="74"/>
      <c r="E41" s="79" t="str">
        <f>IF($A41="","", COUNTIF(apc[Discounts, memberships &amp; pre-payment agreements], A41))</f>
        <v/>
      </c>
      <c r="F41" s="79" t="str">
        <f>IF($A41="","", SUMIF(apc[Discounts, memberships &amp; pre-payment agreements], $A41, apc[APC paid (£) including VAT if charged]))</f>
        <v/>
      </c>
      <c r="G41" s="79" t="str">
        <f>IF($A41="","", SUMIF(apc[Discounts, memberships &amp; pre-payment agreements], $A41, apc[Amount of APC charged to COAF grant (including VAT if charged) in £] ))</f>
        <v/>
      </c>
      <c r="H41" s="79" t="str">
        <f>IF($A41="","", SUMIF(apc[Discounts, memberships &amp; pre-payment agreements], $A41, apc[Amount of APC charged to RCUK OA fund (including VAT if charged) in £]))</f>
        <v/>
      </c>
      <c r="I41" s="80" t="str">
        <f t="shared" si="1"/>
        <v/>
      </c>
      <c r="J41" s="80" t="str">
        <f t="shared" si="2"/>
        <v/>
      </c>
      <c r="K41" s="79" t="str">
        <f t="shared" si="3"/>
        <v/>
      </c>
    </row>
    <row r="42" spans="1:11" x14ac:dyDescent="0.2">
      <c r="A42" s="71" t="str">
        <f t="array" ref="A42">IFERROR(INDEX(apc[Discounts, memberships &amp; pre-payment agreements], MATCH(0,IF(ISBLANK(apc[Discounts, memberships &amp; pre-payment agreements]),1,COUNTIF($A$2:A41, apc[Discounts, memberships &amp; pre-payment agreements])), 0)),"")</f>
        <v/>
      </c>
      <c r="B42" s="72"/>
      <c r="C42" s="73"/>
      <c r="D42" s="74"/>
      <c r="E42" s="79" t="str">
        <f>IF($A42="","", COUNTIF(apc[Discounts, memberships &amp; pre-payment agreements], A42))</f>
        <v/>
      </c>
      <c r="F42" s="79" t="str">
        <f>IF($A42="","", SUMIF(apc[Discounts, memberships &amp; pre-payment agreements], $A42, apc[APC paid (£) including VAT if charged]))</f>
        <v/>
      </c>
      <c r="G42" s="79" t="str">
        <f>IF($A42="","", SUMIF(apc[Discounts, memberships &amp; pre-payment agreements], $A42, apc[Amount of APC charged to COAF grant (including VAT if charged) in £] ))</f>
        <v/>
      </c>
      <c r="H42" s="79" t="str">
        <f>IF($A42="","", SUMIF(apc[Discounts, memberships &amp; pre-payment agreements], $A42, apc[Amount of APC charged to RCUK OA fund (including VAT if charged) in £]))</f>
        <v/>
      </c>
      <c r="I42" s="80" t="str">
        <f t="shared" si="1"/>
        <v/>
      </c>
      <c r="J42" s="80" t="str">
        <f t="shared" si="2"/>
        <v/>
      </c>
      <c r="K42" s="79" t="str">
        <f t="shared" si="3"/>
        <v/>
      </c>
    </row>
    <row r="43" spans="1:11" x14ac:dyDescent="0.2">
      <c r="A43" s="71" t="str">
        <f t="array" ref="A43">IFERROR(INDEX(apc[Discounts, memberships &amp; pre-payment agreements], MATCH(0,IF(ISBLANK(apc[Discounts, memberships &amp; pre-payment agreements]),1,COUNTIF($A$2:A42, apc[Discounts, memberships &amp; pre-payment agreements])), 0)),"")</f>
        <v/>
      </c>
      <c r="B43" s="72"/>
      <c r="C43" s="73"/>
      <c r="D43" s="74"/>
      <c r="E43" s="79" t="str">
        <f>IF($A43="","", COUNTIF(apc[Discounts, memberships &amp; pre-payment agreements], A43))</f>
        <v/>
      </c>
      <c r="F43" s="79" t="str">
        <f>IF($A43="","", SUMIF(apc[Discounts, memberships &amp; pre-payment agreements], $A43, apc[APC paid (£) including VAT if charged]))</f>
        <v/>
      </c>
      <c r="G43" s="79" t="str">
        <f>IF($A43="","", SUMIF(apc[Discounts, memberships &amp; pre-payment agreements], $A43, apc[Amount of APC charged to COAF grant (including VAT if charged) in £] ))</f>
        <v/>
      </c>
      <c r="H43" s="79" t="str">
        <f>IF($A43="","", SUMIF(apc[Discounts, memberships &amp; pre-payment agreements], $A43, apc[Amount of APC charged to RCUK OA fund (including VAT if charged) in £]))</f>
        <v/>
      </c>
      <c r="I43" s="80" t="str">
        <f t="shared" si="1"/>
        <v/>
      </c>
      <c r="J43" s="80" t="str">
        <f t="shared" si="2"/>
        <v/>
      </c>
      <c r="K43" s="79" t="str">
        <f t="shared" si="3"/>
        <v/>
      </c>
    </row>
    <row r="44" spans="1:11" x14ac:dyDescent="0.2">
      <c r="A44" s="71" t="str">
        <f t="array" ref="A44">IFERROR(INDEX(apc[Discounts, memberships &amp; pre-payment agreements], MATCH(0,IF(ISBLANK(apc[Discounts, memberships &amp; pre-payment agreements]),1,COUNTIF($A$2:A43, apc[Discounts, memberships &amp; pre-payment agreements])), 0)),"")</f>
        <v/>
      </c>
      <c r="B44" s="72"/>
      <c r="C44" s="73"/>
      <c r="D44" s="74"/>
      <c r="E44" s="79" t="str">
        <f>IF($A44="","", COUNTIF(apc[Discounts, memberships &amp; pre-payment agreements], A44))</f>
        <v/>
      </c>
      <c r="F44" s="79" t="str">
        <f>IF($A44="","", SUMIF(apc[Discounts, memberships &amp; pre-payment agreements], $A44, apc[APC paid (£) including VAT if charged]))</f>
        <v/>
      </c>
      <c r="G44" s="79" t="str">
        <f>IF($A44="","", SUMIF(apc[Discounts, memberships &amp; pre-payment agreements], $A44, apc[Amount of APC charged to COAF grant (including VAT if charged) in £] ))</f>
        <v/>
      </c>
      <c r="H44" s="79" t="str">
        <f>IF($A44="","", SUMIF(apc[Discounts, memberships &amp; pre-payment agreements], $A44, apc[Amount of APC charged to RCUK OA fund (including VAT if charged) in £]))</f>
        <v/>
      </c>
      <c r="I44" s="80" t="str">
        <f t="shared" si="1"/>
        <v/>
      </c>
      <c r="J44" s="80" t="str">
        <f t="shared" si="2"/>
        <v/>
      </c>
      <c r="K44" s="79" t="str">
        <f t="shared" si="3"/>
        <v/>
      </c>
    </row>
    <row r="45" spans="1:11" x14ac:dyDescent="0.2">
      <c r="A45" s="71" t="str">
        <f t="array" ref="A45">IFERROR(INDEX(apc[Discounts, memberships &amp; pre-payment agreements], MATCH(0,IF(ISBLANK(apc[Discounts, memberships &amp; pre-payment agreements]),1,COUNTIF($A$2:A44, apc[Discounts, memberships &amp; pre-payment agreements])), 0)),"")</f>
        <v/>
      </c>
      <c r="B45" s="72"/>
      <c r="C45" s="73"/>
      <c r="D45" s="74"/>
      <c r="E45" s="79" t="str">
        <f>IF($A45="","", COUNTIF(apc[Discounts, memberships &amp; pre-payment agreements], A45))</f>
        <v/>
      </c>
      <c r="F45" s="79" t="str">
        <f>IF($A45="","", SUMIF(apc[Discounts, memberships &amp; pre-payment agreements], $A45, apc[APC paid (£) including VAT if charged]))</f>
        <v/>
      </c>
      <c r="G45" s="79" t="str">
        <f>IF($A45="","", SUMIF(apc[Discounts, memberships &amp; pre-payment agreements], $A45, apc[Amount of APC charged to COAF grant (including VAT if charged) in £] ))</f>
        <v/>
      </c>
      <c r="H45" s="79" t="str">
        <f>IF($A45="","", SUMIF(apc[Discounts, memberships &amp; pre-payment agreements], $A45, apc[Amount of APC charged to RCUK OA fund (including VAT if charged) in £]))</f>
        <v/>
      </c>
      <c r="I45" s="80" t="str">
        <f t="shared" si="1"/>
        <v/>
      </c>
      <c r="J45" s="80" t="str">
        <f t="shared" si="2"/>
        <v/>
      </c>
      <c r="K45" s="79" t="str">
        <f t="shared" si="3"/>
        <v/>
      </c>
    </row>
    <row r="46" spans="1:11" x14ac:dyDescent="0.2">
      <c r="A46" s="71" t="str">
        <f t="array" ref="A46">IFERROR(INDEX(apc[Discounts, memberships &amp; pre-payment agreements], MATCH(0,IF(ISBLANK(apc[Discounts, memberships &amp; pre-payment agreements]),1,COUNTIF($A$2:A45, apc[Discounts, memberships &amp; pre-payment agreements])), 0)),"")</f>
        <v/>
      </c>
      <c r="B46" s="72"/>
      <c r="C46" s="73"/>
      <c r="D46" s="74"/>
      <c r="E46" s="79" t="str">
        <f>IF($A46="","", COUNTIF(apc[Discounts, memberships &amp; pre-payment agreements], A46))</f>
        <v/>
      </c>
      <c r="F46" s="79" t="str">
        <f>IF($A46="","", SUMIF(apc[Discounts, memberships &amp; pre-payment agreements], $A46, apc[APC paid (£) including VAT if charged]))</f>
        <v/>
      </c>
      <c r="G46" s="79" t="str">
        <f>IF($A46="","", SUMIF(apc[Discounts, memberships &amp; pre-payment agreements], $A46, apc[Amount of APC charged to COAF grant (including VAT if charged) in £] ))</f>
        <v/>
      </c>
      <c r="H46" s="79" t="str">
        <f>IF($A46="","", SUMIF(apc[Discounts, memberships &amp; pre-payment agreements], $A46, apc[Amount of APC charged to RCUK OA fund (including VAT if charged) in £]))</f>
        <v/>
      </c>
      <c r="I46" s="80" t="str">
        <f t="shared" si="1"/>
        <v/>
      </c>
      <c r="J46" s="80" t="str">
        <f t="shared" si="2"/>
        <v/>
      </c>
      <c r="K46" s="79" t="str">
        <f t="shared" si="3"/>
        <v/>
      </c>
    </row>
    <row r="47" spans="1:11" x14ac:dyDescent="0.2">
      <c r="A47" s="71" t="str">
        <f t="array" ref="A47">IFERROR(INDEX(apc[Discounts, memberships &amp; pre-payment agreements], MATCH(0,IF(ISBLANK(apc[Discounts, memberships &amp; pre-payment agreements]),1,COUNTIF($A$2:A46, apc[Discounts, memberships &amp; pre-payment agreements])), 0)),"")</f>
        <v/>
      </c>
      <c r="B47" s="72"/>
      <c r="C47" s="73"/>
      <c r="D47" s="74"/>
      <c r="E47" s="79" t="str">
        <f>IF($A47="","", COUNTIF(apc[Discounts, memberships &amp; pre-payment agreements], A47))</f>
        <v/>
      </c>
      <c r="F47" s="79" t="str">
        <f>IF($A47="","", SUMIF(apc[Discounts, memberships &amp; pre-payment agreements], $A47, apc[APC paid (£) including VAT if charged]))</f>
        <v/>
      </c>
      <c r="G47" s="79" t="str">
        <f>IF($A47="","", SUMIF(apc[Discounts, memberships &amp; pre-payment agreements], $A47, apc[Amount of APC charged to COAF grant (including VAT if charged) in £] ))</f>
        <v/>
      </c>
      <c r="H47" s="79" t="str">
        <f>IF($A47="","", SUMIF(apc[Discounts, memberships &amp; pre-payment agreements], $A47, apc[Amount of APC charged to RCUK OA fund (including VAT if charged) in £]))</f>
        <v/>
      </c>
      <c r="I47" s="80" t="str">
        <f t="shared" si="1"/>
        <v/>
      </c>
      <c r="J47" s="80" t="str">
        <f t="shared" si="2"/>
        <v/>
      </c>
      <c r="K47" s="79" t="str">
        <f t="shared" si="3"/>
        <v/>
      </c>
    </row>
    <row r="48" spans="1:11" x14ac:dyDescent="0.2">
      <c r="A48" s="71" t="str">
        <f t="array" ref="A48">IFERROR(INDEX(apc[Discounts, memberships &amp; pre-payment agreements], MATCH(0,IF(ISBLANK(apc[Discounts, memberships &amp; pre-payment agreements]),1,COUNTIF($A$2:A47, apc[Discounts, memberships &amp; pre-payment agreements])), 0)),"")</f>
        <v/>
      </c>
      <c r="B48" s="72"/>
      <c r="C48" s="73"/>
      <c r="D48" s="74"/>
      <c r="E48" s="79" t="str">
        <f>IF($A48="","", COUNTIF(apc[Discounts, memberships &amp; pre-payment agreements], A48))</f>
        <v/>
      </c>
      <c r="F48" s="79" t="str">
        <f>IF($A48="","", SUMIF(apc[Discounts, memberships &amp; pre-payment agreements], $A48, apc[APC paid (£) including VAT if charged]))</f>
        <v/>
      </c>
      <c r="G48" s="79" t="str">
        <f>IF($A48="","", SUMIF(apc[Discounts, memberships &amp; pre-payment agreements], $A48, apc[Amount of APC charged to COAF grant (including VAT if charged) in £] ))</f>
        <v/>
      </c>
      <c r="H48" s="79" t="str">
        <f>IF($A48="","", SUMIF(apc[Discounts, memberships &amp; pre-payment agreements], $A48, apc[Amount of APC charged to RCUK OA fund (including VAT if charged) in £]))</f>
        <v/>
      </c>
      <c r="I48" s="80" t="str">
        <f t="shared" si="1"/>
        <v/>
      </c>
      <c r="J48" s="80" t="str">
        <f t="shared" si="2"/>
        <v/>
      </c>
      <c r="K48" s="79" t="str">
        <f t="shared" si="3"/>
        <v/>
      </c>
    </row>
    <row r="49" spans="1:11" x14ac:dyDescent="0.2">
      <c r="A49" s="71" t="str">
        <f t="array" ref="A49">IFERROR(INDEX(apc[Discounts, memberships &amp; pre-payment agreements], MATCH(0,IF(ISBLANK(apc[Discounts, memberships &amp; pre-payment agreements]),1,COUNTIF($A$2:A48, apc[Discounts, memberships &amp; pre-payment agreements])), 0)),"")</f>
        <v/>
      </c>
      <c r="B49" s="72"/>
      <c r="C49" s="73"/>
      <c r="D49" s="74"/>
      <c r="E49" s="79" t="str">
        <f>IF($A49="","", COUNTIF(apc[Discounts, memberships &amp; pre-payment agreements], A49))</f>
        <v/>
      </c>
      <c r="F49" s="79" t="str">
        <f>IF($A49="","", SUMIF(apc[Discounts, memberships &amp; pre-payment agreements], $A49, apc[APC paid (£) including VAT if charged]))</f>
        <v/>
      </c>
      <c r="G49" s="79" t="str">
        <f>IF($A49="","", SUMIF(apc[Discounts, memberships &amp; pre-payment agreements], $A49, apc[Amount of APC charged to COAF grant (including VAT if charged) in £] ))</f>
        <v/>
      </c>
      <c r="H49" s="79" t="str">
        <f>IF($A49="","", SUMIF(apc[Discounts, memberships &amp; pre-payment agreements], $A49, apc[Amount of APC charged to RCUK OA fund (including VAT if charged) in £]))</f>
        <v/>
      </c>
      <c r="I49" s="80" t="str">
        <f t="shared" si="1"/>
        <v/>
      </c>
      <c r="J49" s="80" t="str">
        <f t="shared" si="2"/>
        <v/>
      </c>
      <c r="K49" s="79" t="str">
        <f t="shared" si="3"/>
        <v/>
      </c>
    </row>
    <row r="50" spans="1:11" ht="13.5" thickBot="1" x14ac:dyDescent="0.25">
      <c r="A50" s="71" t="str">
        <f t="array" ref="A50">IFERROR(INDEX(apc[Discounts, memberships &amp; pre-payment agreements], MATCH(0,IF(ISBLANK(apc[Discounts, memberships &amp; pre-payment agreements]),1,COUNTIF($A$2:A49, apc[Discounts, memberships &amp; pre-payment agreements])), 0)),"")</f>
        <v/>
      </c>
      <c r="B50" s="105"/>
      <c r="C50" s="106"/>
      <c r="D50" s="107"/>
      <c r="E50" s="79" t="str">
        <f>IF($A50="","", COUNTIF(apc[Discounts, memberships &amp; pre-payment agreements], A50))</f>
        <v/>
      </c>
      <c r="F50" s="79" t="str">
        <f>IF($A50="","", SUMIF(apc[Discounts, memberships &amp; pre-payment agreements], $A50, apc[APC paid (£) including VAT if charged]))</f>
        <v/>
      </c>
      <c r="G50" s="79" t="str">
        <f>IF($A50="","", SUMIF(apc[Discounts, memberships &amp; pre-payment agreements], $A50, apc[Amount of APC charged to COAF grant (including VAT if charged) in £] ))</f>
        <v/>
      </c>
      <c r="H50" s="79" t="str">
        <f>IF($A50="","", SUMIF(apc[Discounts, memberships &amp; pre-payment agreements], $A50, apc[Amount of APC charged to RCUK OA fund (including VAT if charged) in £]))</f>
        <v/>
      </c>
      <c r="I50" s="80" t="str">
        <f t="shared" si="1"/>
        <v/>
      </c>
      <c r="J50" s="80" t="str">
        <f t="shared" si="2"/>
        <v/>
      </c>
      <c r="K50" s="79" t="str">
        <f t="shared" si="3"/>
        <v/>
      </c>
    </row>
    <row r="51" spans="1:11" x14ac:dyDescent="0.2">
      <c r="A51" s="71"/>
    </row>
    <row r="52" spans="1:11" x14ac:dyDescent="0.2">
      <c r="A52" s="71"/>
    </row>
    <row r="53" spans="1:11" x14ac:dyDescent="0.2">
      <c r="A53" s="71"/>
    </row>
    <row r="54" spans="1:11" x14ac:dyDescent="0.2">
      <c r="A54" s="71"/>
    </row>
    <row r="55" spans="1:11" x14ac:dyDescent="0.2">
      <c r="A55" s="71"/>
    </row>
    <row r="56" spans="1:11" x14ac:dyDescent="0.2">
      <c r="A56" s="71"/>
    </row>
    <row r="57" spans="1:11" x14ac:dyDescent="0.2">
      <c r="A57" s="71"/>
    </row>
    <row r="58" spans="1:11" x14ac:dyDescent="0.2">
      <c r="A58" s="71"/>
    </row>
    <row r="59" spans="1:11" x14ac:dyDescent="0.2">
      <c r="A59" s="71"/>
    </row>
    <row r="60" spans="1:11" x14ac:dyDescent="0.2">
      <c r="A60" s="71"/>
    </row>
    <row r="61" spans="1:11" x14ac:dyDescent="0.2">
      <c r="A61" s="71"/>
    </row>
    <row r="62" spans="1:11" x14ac:dyDescent="0.2">
      <c r="A62" s="71"/>
    </row>
    <row r="63" spans="1:11" x14ac:dyDescent="0.2">
      <c r="A63" s="71"/>
    </row>
    <row r="64" spans="1: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row r="101" spans="1:1" x14ac:dyDescent="0.2">
      <c r="A101" s="71"/>
    </row>
    <row r="102" spans="1:1" x14ac:dyDescent="0.2">
      <c r="A102" s="71"/>
    </row>
    <row r="103" spans="1:1" x14ac:dyDescent="0.2">
      <c r="A103" s="71"/>
    </row>
    <row r="104" spans="1:1" x14ac:dyDescent="0.2">
      <c r="A104" s="71"/>
    </row>
    <row r="105" spans="1:1" x14ac:dyDescent="0.2">
      <c r="A105" s="71"/>
    </row>
    <row r="106" spans="1:1" x14ac:dyDescent="0.2">
      <c r="A106" s="71"/>
    </row>
    <row r="107" spans="1:1" x14ac:dyDescent="0.2">
      <c r="A107" s="71"/>
    </row>
    <row r="108" spans="1:1" x14ac:dyDescent="0.2">
      <c r="A108" s="71"/>
    </row>
    <row r="109" spans="1:1" x14ac:dyDescent="0.2">
      <c r="A109" s="71"/>
    </row>
    <row r="110" spans="1:1" x14ac:dyDescent="0.2">
      <c r="A110" s="71"/>
    </row>
    <row r="111" spans="1:1" x14ac:dyDescent="0.2">
      <c r="A111" s="71"/>
    </row>
    <row r="112" spans="1:1"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8"/>
  <sheetViews>
    <sheetView tabSelected="1" topLeftCell="A19" zoomScale="90" zoomScaleNormal="90" workbookViewId="0">
      <selection activeCell="H36" sqref="H36"/>
    </sheetView>
  </sheetViews>
  <sheetFormatPr defaultColWidth="9.140625" defaultRowHeight="15" x14ac:dyDescent="0.25"/>
  <cols>
    <col min="1" max="1" width="4.42578125" style="8" customWidth="1"/>
    <col min="2" max="2" width="73.140625" style="8" bestFit="1" customWidth="1"/>
    <col min="3" max="6" width="18.85546875" style="8" customWidth="1"/>
    <col min="7" max="7" width="14.85546875" style="8" customWidth="1"/>
    <col min="8" max="8" width="19.140625" style="8" customWidth="1"/>
    <col min="9" max="9" width="40.7109375" style="8" customWidth="1"/>
    <col min="10" max="10" width="19.85546875" style="8" customWidth="1"/>
    <col min="11" max="14" width="9.140625" style="8"/>
    <col min="15" max="15" width="15.42578125" style="8" customWidth="1"/>
    <col min="16" max="16384" width="9.140625" style="8"/>
  </cols>
  <sheetData>
    <row r="1" spans="1:8" x14ac:dyDescent="0.25">
      <c r="A1" s="125"/>
      <c r="B1" s="126"/>
      <c r="C1" s="125"/>
      <c r="D1" s="125"/>
      <c r="E1" s="127"/>
      <c r="F1" s="128"/>
      <c r="G1" s="125"/>
      <c r="H1" s="125"/>
    </row>
    <row r="2" spans="1:8" x14ac:dyDescent="0.25">
      <c r="A2" s="125"/>
      <c r="B2" s="126"/>
      <c r="C2" s="125"/>
      <c r="D2" s="125"/>
      <c r="E2" s="127"/>
      <c r="F2" s="128"/>
      <c r="G2" s="125"/>
      <c r="H2" s="125"/>
    </row>
    <row r="3" spans="1:8" x14ac:dyDescent="0.25">
      <c r="A3" s="125"/>
      <c r="B3" s="126"/>
      <c r="C3" s="125"/>
      <c r="D3" s="125"/>
      <c r="E3" s="127"/>
      <c r="F3" s="128"/>
      <c r="G3" s="125"/>
      <c r="H3" s="125"/>
    </row>
    <row r="4" spans="1:8" x14ac:dyDescent="0.25">
      <c r="A4" s="125"/>
      <c r="B4" s="126"/>
      <c r="C4" s="125"/>
      <c r="D4" s="125"/>
      <c r="E4" s="127"/>
      <c r="F4" s="128"/>
      <c r="G4" s="125"/>
      <c r="H4" s="125"/>
    </row>
    <row r="5" spans="1:8" x14ac:dyDescent="0.25">
      <c r="A5" s="125"/>
      <c r="B5" s="126"/>
      <c r="C5" s="125"/>
      <c r="D5" s="125"/>
      <c r="E5" s="127"/>
      <c r="F5" s="128"/>
      <c r="G5" s="125"/>
      <c r="H5" s="125"/>
    </row>
    <row r="6" spans="1:8" x14ac:dyDescent="0.25">
      <c r="A6" s="125"/>
      <c r="B6" s="126"/>
      <c r="C6" s="125"/>
      <c r="D6" s="125"/>
      <c r="E6" s="127"/>
      <c r="F6" s="128"/>
      <c r="G6" s="125"/>
      <c r="H6" s="125"/>
    </row>
    <row r="7" spans="1:8" ht="14.25" customHeight="1" x14ac:dyDescent="0.25">
      <c r="A7" s="125"/>
      <c r="B7" s="126"/>
      <c r="C7" s="125"/>
      <c r="D7" s="125"/>
      <c r="E7" s="127"/>
      <c r="F7" s="128"/>
      <c r="G7" s="125"/>
      <c r="H7" s="125"/>
    </row>
    <row r="8" spans="1:8" ht="14.25" customHeight="1" x14ac:dyDescent="0.25">
      <c r="A8" s="125"/>
      <c r="B8" s="126"/>
      <c r="C8" s="125"/>
      <c r="D8" s="125"/>
      <c r="E8" s="127"/>
      <c r="F8" s="128"/>
      <c r="G8" s="125"/>
      <c r="H8" s="125"/>
    </row>
    <row r="9" spans="1:8" x14ac:dyDescent="0.25">
      <c r="A9" s="125"/>
      <c r="B9" s="126"/>
      <c r="C9" s="125"/>
      <c r="D9" s="125"/>
      <c r="E9" s="127"/>
      <c r="F9" s="128"/>
      <c r="G9" s="125"/>
      <c r="H9" s="125"/>
    </row>
    <row r="10" spans="1:8" ht="15.75" customHeight="1" x14ac:dyDescent="0.3">
      <c r="A10" s="220" t="s">
        <v>247</v>
      </c>
      <c r="B10" s="220"/>
      <c r="C10" s="220"/>
      <c r="D10" s="220"/>
      <c r="E10" s="220"/>
      <c r="F10" s="220"/>
      <c r="G10" s="220"/>
      <c r="H10" s="125"/>
    </row>
    <row r="11" spans="1:8" ht="15.75" x14ac:dyDescent="0.25">
      <c r="A11" s="152" t="s">
        <v>98</v>
      </c>
      <c r="B11" s="153" t="s">
        <v>62</v>
      </c>
      <c r="C11" s="154" t="s">
        <v>63</v>
      </c>
      <c r="D11" s="155"/>
      <c r="E11" s="155"/>
      <c r="F11" s="156"/>
      <c r="G11" s="155"/>
      <c r="H11" s="125"/>
    </row>
    <row r="12" spans="1:8" ht="15.75" x14ac:dyDescent="0.25">
      <c r="A12" s="152"/>
      <c r="B12" s="9" t="s">
        <v>64</v>
      </c>
      <c r="C12" s="10">
        <v>81</v>
      </c>
      <c r="D12" s="125"/>
      <c r="E12" s="125"/>
      <c r="F12" s="125"/>
      <c r="G12" s="125"/>
      <c r="H12" s="125"/>
    </row>
    <row r="13" spans="1:8" ht="15.75" x14ac:dyDescent="0.25">
      <c r="A13" s="152"/>
      <c r="B13" s="9" t="s">
        <v>65</v>
      </c>
      <c r="C13" s="10">
        <v>25</v>
      </c>
      <c r="D13" s="125"/>
      <c r="E13" s="125"/>
      <c r="F13" s="125"/>
      <c r="G13" s="125"/>
      <c r="H13" s="125"/>
    </row>
    <row r="14" spans="1:8" ht="15.75" x14ac:dyDescent="0.25">
      <c r="A14" s="152"/>
      <c r="B14" s="9" t="s">
        <v>66</v>
      </c>
      <c r="C14" s="10">
        <v>46</v>
      </c>
      <c r="D14" s="125"/>
      <c r="E14" s="125"/>
      <c r="F14" s="125"/>
      <c r="G14" s="125"/>
      <c r="H14" s="125"/>
    </row>
    <row r="15" spans="1:8" ht="15.75" x14ac:dyDescent="0.25">
      <c r="A15" s="152"/>
      <c r="B15" s="157" t="s">
        <v>67</v>
      </c>
      <c r="C15" s="11">
        <f>(C13+C14)/C12</f>
        <v>0.87654320987654322</v>
      </c>
      <c r="D15" s="125"/>
      <c r="E15" s="125"/>
      <c r="F15" s="125"/>
      <c r="G15" s="125"/>
      <c r="H15" s="125"/>
    </row>
    <row r="16" spans="1:8" ht="6" customHeight="1" x14ac:dyDescent="0.25">
      <c r="A16" s="129"/>
      <c r="B16" s="158"/>
      <c r="C16" s="131"/>
      <c r="D16" s="125"/>
      <c r="E16" s="125"/>
      <c r="F16" s="125"/>
      <c r="G16" s="125"/>
      <c r="H16" s="125"/>
    </row>
    <row r="17" spans="1:15" ht="15.75" x14ac:dyDescent="0.25">
      <c r="A17" s="129" t="s">
        <v>99</v>
      </c>
      <c r="B17" s="153" t="s">
        <v>68</v>
      </c>
      <c r="C17" s="132" t="s">
        <v>69</v>
      </c>
      <c r="D17" s="125"/>
      <c r="E17" s="125"/>
      <c r="F17" s="125"/>
      <c r="G17" s="125"/>
      <c r="H17" s="125"/>
    </row>
    <row r="18" spans="1:15" ht="15.75" x14ac:dyDescent="0.25">
      <c r="A18" s="129"/>
      <c r="B18" s="159" t="s">
        <v>70</v>
      </c>
      <c r="C18" s="12"/>
      <c r="D18" s="125"/>
      <c r="E18" s="125"/>
      <c r="F18" s="125"/>
      <c r="G18" s="125"/>
      <c r="H18" s="125"/>
    </row>
    <row r="19" spans="1:15" ht="15.75" x14ac:dyDescent="0.25">
      <c r="A19" s="129"/>
      <c r="B19" s="159" t="s">
        <v>71</v>
      </c>
      <c r="C19" s="12"/>
      <c r="D19" s="125"/>
      <c r="E19" s="125"/>
      <c r="F19" s="125"/>
      <c r="G19" s="125"/>
      <c r="H19" s="125"/>
      <c r="I19" s="13"/>
      <c r="J19" s="14"/>
    </row>
    <row r="20" spans="1:15" ht="15.75" x14ac:dyDescent="0.25">
      <c r="A20" s="129"/>
      <c r="B20" s="160" t="s">
        <v>72</v>
      </c>
      <c r="C20" s="11">
        <f>C18+C19</f>
        <v>0</v>
      </c>
      <c r="D20" s="125"/>
      <c r="E20" s="125"/>
      <c r="F20" s="125"/>
      <c r="G20" s="125"/>
      <c r="H20" s="125"/>
      <c r="J20" s="15"/>
      <c r="K20" s="16"/>
    </row>
    <row r="21" spans="1:15" ht="5.25" customHeight="1" x14ac:dyDescent="0.25">
      <c r="A21" s="129"/>
      <c r="B21" s="161"/>
      <c r="C21" s="131"/>
      <c r="D21" s="125"/>
      <c r="E21" s="125"/>
      <c r="F21" s="125"/>
      <c r="G21" s="125"/>
      <c r="H21" s="125"/>
      <c r="J21" s="15"/>
      <c r="K21" s="17"/>
    </row>
    <row r="22" spans="1:15" ht="15.75" x14ac:dyDescent="0.25">
      <c r="A22" s="129" t="s">
        <v>100</v>
      </c>
      <c r="B22" s="162" t="s">
        <v>92</v>
      </c>
      <c r="C22" s="134"/>
      <c r="D22" s="135"/>
      <c r="E22" s="135"/>
      <c r="F22" s="135"/>
      <c r="G22" s="136"/>
      <c r="H22" s="125"/>
      <c r="J22" s="15"/>
      <c r="K22" s="17"/>
    </row>
    <row r="23" spans="1:15" ht="15.75" x14ac:dyDescent="0.25">
      <c r="A23" s="129"/>
      <c r="B23" s="163" t="s">
        <v>243</v>
      </c>
      <c r="C23" s="221"/>
      <c r="D23" s="221"/>
      <c r="E23" s="221"/>
      <c r="F23" s="221"/>
      <c r="G23" s="222"/>
      <c r="H23" s="125"/>
      <c r="J23" s="15"/>
      <c r="K23" s="17"/>
    </row>
    <row r="24" spans="1:15" ht="5.25" customHeight="1" x14ac:dyDescent="0.25">
      <c r="A24" s="129"/>
      <c r="B24" s="125"/>
      <c r="C24" s="125"/>
      <c r="D24" s="125"/>
      <c r="E24" s="125"/>
      <c r="F24" s="125"/>
      <c r="G24" s="125"/>
      <c r="H24" s="125"/>
      <c r="J24" s="15"/>
      <c r="K24" s="17"/>
    </row>
    <row r="25" spans="1:15" ht="18.75" customHeight="1" x14ac:dyDescent="0.3">
      <c r="A25" s="223" t="s">
        <v>124</v>
      </c>
      <c r="B25" s="223"/>
      <c r="C25" s="223"/>
      <c r="D25" s="223"/>
      <c r="E25" s="223"/>
      <c r="F25" s="223"/>
      <c r="G25" s="223"/>
      <c r="H25" s="125"/>
      <c r="J25" s="15"/>
      <c r="K25" s="17"/>
    </row>
    <row r="26" spans="1:15" ht="9" customHeight="1" thickBot="1" x14ac:dyDescent="0.3">
      <c r="A26" s="129"/>
      <c r="B26" s="133"/>
      <c r="C26" s="125"/>
      <c r="D26" s="125"/>
      <c r="E26" s="125"/>
      <c r="F26" s="125"/>
      <c r="G26" s="125"/>
      <c r="H26" s="125"/>
      <c r="J26" s="15"/>
      <c r="K26" s="17"/>
    </row>
    <row r="27" spans="1:15" ht="36.75" customHeight="1" thickBot="1" x14ac:dyDescent="0.3">
      <c r="A27" s="129" t="s">
        <v>101</v>
      </c>
      <c r="B27" s="18" t="s">
        <v>73</v>
      </c>
      <c r="C27" s="19" t="s">
        <v>74</v>
      </c>
      <c r="D27" s="137" t="s">
        <v>75</v>
      </c>
      <c r="E27" s="19" t="s">
        <v>76</v>
      </c>
      <c r="F27" s="137" t="s">
        <v>77</v>
      </c>
      <c r="G27" s="20" t="s">
        <v>78</v>
      </c>
      <c r="H27" s="125"/>
      <c r="I27" s="226" t="s">
        <v>249</v>
      </c>
      <c r="J27" s="227"/>
      <c r="K27" s="227"/>
      <c r="L27" s="227"/>
      <c r="M27" s="227"/>
      <c r="N27" s="227"/>
      <c r="O27" s="228"/>
    </row>
    <row r="28" spans="1:15" ht="18.75" customHeight="1" x14ac:dyDescent="0.25">
      <c r="A28" s="129"/>
      <c r="B28" s="9" t="s">
        <v>125</v>
      </c>
      <c r="C28" s="144"/>
      <c r="D28" s="23">
        <v>21813</v>
      </c>
      <c r="E28" s="21">
        <f>D28</f>
        <v>21813</v>
      </c>
      <c r="F28" s="23">
        <v>14870</v>
      </c>
      <c r="G28" s="22">
        <f t="shared" ref="G28:G34" si="0">E28-F28</f>
        <v>6943</v>
      </c>
      <c r="H28" s="125"/>
      <c r="I28" s="229" t="s">
        <v>250</v>
      </c>
      <c r="J28" s="230"/>
      <c r="K28" s="230"/>
      <c r="L28" s="230"/>
      <c r="M28" s="230"/>
      <c r="N28" s="230"/>
      <c r="O28" s="231"/>
    </row>
    <row r="29" spans="1:15" ht="18.75" customHeight="1" x14ac:dyDescent="0.25">
      <c r="A29" s="129"/>
      <c r="B29" s="9" t="s">
        <v>126</v>
      </c>
      <c r="C29" s="21">
        <f t="shared" ref="C29:C34" si="1">G28</f>
        <v>6943</v>
      </c>
      <c r="D29" s="23">
        <v>25663</v>
      </c>
      <c r="E29" s="21">
        <f t="shared" ref="E29:E35" si="2">C29+D29</f>
        <v>32606</v>
      </c>
      <c r="F29" s="23">
        <v>39292</v>
      </c>
      <c r="G29" s="22">
        <f t="shared" si="0"/>
        <v>-6686</v>
      </c>
      <c r="H29" s="125"/>
      <c r="I29" s="229"/>
      <c r="J29" s="230"/>
      <c r="K29" s="230"/>
      <c r="L29" s="230"/>
      <c r="M29" s="230"/>
      <c r="N29" s="230"/>
      <c r="O29" s="231"/>
    </row>
    <row r="30" spans="1:15" ht="18.75" customHeight="1" x14ac:dyDescent="0.25">
      <c r="A30" s="129"/>
      <c r="B30" s="9" t="s">
        <v>127</v>
      </c>
      <c r="C30" s="21">
        <f t="shared" si="1"/>
        <v>-6686</v>
      </c>
      <c r="D30" s="23">
        <v>29286</v>
      </c>
      <c r="E30" s="21">
        <f t="shared" si="2"/>
        <v>22600</v>
      </c>
      <c r="F30" s="23">
        <v>70231</v>
      </c>
      <c r="G30" s="22">
        <f t="shared" si="0"/>
        <v>-47631</v>
      </c>
      <c r="H30" s="125"/>
      <c r="I30" s="229"/>
      <c r="J30" s="230"/>
      <c r="K30" s="230"/>
      <c r="L30" s="230"/>
      <c r="M30" s="230"/>
      <c r="N30" s="230"/>
      <c r="O30" s="231"/>
    </row>
    <row r="31" spans="1:15" ht="18.75" customHeight="1" x14ac:dyDescent="0.25">
      <c r="A31" s="129"/>
      <c r="B31" s="9" t="s">
        <v>236</v>
      </c>
      <c r="C31" s="21">
        <f t="shared" si="1"/>
        <v>-47631</v>
      </c>
      <c r="D31" s="23">
        <v>36780</v>
      </c>
      <c r="E31" s="21">
        <f t="shared" si="2"/>
        <v>-10851</v>
      </c>
      <c r="F31" s="23">
        <v>66197</v>
      </c>
      <c r="G31" s="22">
        <f t="shared" si="0"/>
        <v>-77048</v>
      </c>
      <c r="H31" s="125"/>
      <c r="I31" s="229"/>
      <c r="J31" s="230"/>
      <c r="K31" s="230"/>
      <c r="L31" s="230"/>
      <c r="M31" s="230"/>
      <c r="N31" s="230"/>
      <c r="O31" s="231"/>
    </row>
    <row r="32" spans="1:15" ht="18.75" customHeight="1" x14ac:dyDescent="0.25">
      <c r="A32" s="129"/>
      <c r="B32" s="9" t="s">
        <v>240</v>
      </c>
      <c r="C32" s="21">
        <f t="shared" si="1"/>
        <v>-77048</v>
      </c>
      <c r="D32" s="23">
        <v>40648</v>
      </c>
      <c r="E32" s="21">
        <f t="shared" si="2"/>
        <v>-36400</v>
      </c>
      <c r="F32" s="23">
        <v>52920</v>
      </c>
      <c r="G32" s="22">
        <f t="shared" si="0"/>
        <v>-89320</v>
      </c>
      <c r="H32" s="125"/>
      <c r="I32" s="229"/>
      <c r="J32" s="230"/>
      <c r="K32" s="230"/>
      <c r="L32" s="230"/>
      <c r="M32" s="230"/>
      <c r="N32" s="230"/>
      <c r="O32" s="231"/>
    </row>
    <row r="33" spans="1:15" ht="18.75" customHeight="1" x14ac:dyDescent="0.25">
      <c r="A33" s="129"/>
      <c r="B33" s="9" t="s">
        <v>241</v>
      </c>
      <c r="C33" s="21">
        <f t="shared" si="1"/>
        <v>-89320</v>
      </c>
      <c r="D33" s="23">
        <v>47606</v>
      </c>
      <c r="E33" s="21">
        <f t="shared" si="2"/>
        <v>-41714</v>
      </c>
      <c r="F33" s="23">
        <v>46193</v>
      </c>
      <c r="G33" s="148">
        <f t="shared" si="0"/>
        <v>-87907</v>
      </c>
      <c r="H33" s="125"/>
      <c r="I33" s="229"/>
      <c r="J33" s="230"/>
      <c r="K33" s="230"/>
      <c r="L33" s="230"/>
      <c r="M33" s="230"/>
      <c r="N33" s="230"/>
      <c r="O33" s="231"/>
    </row>
    <row r="34" spans="1:15" ht="18.75" customHeight="1" x14ac:dyDescent="0.25">
      <c r="A34" s="129"/>
      <c r="B34" s="130" t="s">
        <v>244</v>
      </c>
      <c r="C34" s="149">
        <f t="shared" si="1"/>
        <v>-87907</v>
      </c>
      <c r="D34" s="23">
        <v>44034</v>
      </c>
      <c r="E34" s="21">
        <f t="shared" si="2"/>
        <v>-43873</v>
      </c>
      <c r="F34" s="23">
        <v>49706</v>
      </c>
      <c r="G34" s="148">
        <f t="shared" si="0"/>
        <v>-93579</v>
      </c>
      <c r="H34" s="125"/>
      <c r="I34" s="229"/>
      <c r="J34" s="230"/>
      <c r="K34" s="230"/>
      <c r="L34" s="230"/>
      <c r="M34" s="230"/>
      <c r="N34" s="230"/>
      <c r="O34" s="231"/>
    </row>
    <row r="35" spans="1:15" ht="18.75" customHeight="1" x14ac:dyDescent="0.25">
      <c r="A35" s="129"/>
      <c r="B35" s="130" t="s">
        <v>245</v>
      </c>
      <c r="C35" s="149">
        <v>0</v>
      </c>
      <c r="D35" s="23">
        <v>51616</v>
      </c>
      <c r="E35" s="21">
        <f t="shared" si="2"/>
        <v>51616</v>
      </c>
      <c r="F35" s="147"/>
      <c r="G35" s="144"/>
      <c r="H35" s="125"/>
      <c r="I35" s="229"/>
      <c r="J35" s="230"/>
      <c r="K35" s="230"/>
      <c r="L35" s="230"/>
      <c r="M35" s="230"/>
      <c r="N35" s="230"/>
      <c r="O35" s="231"/>
    </row>
    <row r="36" spans="1:15" ht="18.75" customHeight="1" x14ac:dyDescent="0.25">
      <c r="A36" s="129"/>
      <c r="B36" s="150" t="s">
        <v>246</v>
      </c>
      <c r="C36" s="151"/>
      <c r="D36" s="151"/>
      <c r="E36" s="151"/>
      <c r="F36" s="23">
        <v>53000</v>
      </c>
      <c r="G36" s="24">
        <f>E35-F36</f>
        <v>-1384</v>
      </c>
      <c r="H36" s="125"/>
      <c r="I36" s="229"/>
      <c r="J36" s="230"/>
      <c r="K36" s="230"/>
      <c r="L36" s="230"/>
      <c r="M36" s="230"/>
      <c r="N36" s="230"/>
      <c r="O36" s="231"/>
    </row>
    <row r="37" spans="1:15" ht="18.75" customHeight="1" x14ac:dyDescent="0.25">
      <c r="A37" s="129"/>
      <c r="B37" s="145" t="s">
        <v>242</v>
      </c>
      <c r="C37" s="25"/>
      <c r="D37" s="25">
        <f>SUM(D28:D36)</f>
        <v>297446</v>
      </c>
      <c r="E37" s="25"/>
      <c r="F37" s="25">
        <f>SUM(F28:F36)</f>
        <v>392409</v>
      </c>
      <c r="G37" s="124"/>
      <c r="H37" s="125"/>
      <c r="I37" s="229"/>
      <c r="J37" s="230"/>
      <c r="K37" s="230"/>
      <c r="L37" s="230"/>
      <c r="M37" s="230"/>
      <c r="N37" s="230"/>
      <c r="O37" s="231"/>
    </row>
    <row r="38" spans="1:15" ht="18.75" customHeight="1" thickBot="1" x14ac:dyDescent="0.35">
      <c r="A38" s="146"/>
      <c r="B38" s="146"/>
      <c r="C38" s="146"/>
      <c r="D38" s="146"/>
      <c r="E38" s="146"/>
      <c r="F38" s="146"/>
      <c r="G38" s="146"/>
      <c r="H38" s="125"/>
      <c r="I38" s="232"/>
      <c r="J38" s="233"/>
      <c r="K38" s="233"/>
      <c r="L38" s="233"/>
      <c r="M38" s="233"/>
      <c r="N38" s="233"/>
      <c r="O38" s="234"/>
    </row>
    <row r="39" spans="1:15" ht="15.75" x14ac:dyDescent="0.25">
      <c r="A39" s="129" t="s">
        <v>102</v>
      </c>
      <c r="B39" s="164" t="s">
        <v>248</v>
      </c>
      <c r="C39" s="171"/>
      <c r="D39" s="224" t="s">
        <v>123</v>
      </c>
      <c r="E39" s="225"/>
      <c r="F39" s="225"/>
      <c r="G39" s="225"/>
      <c r="H39" s="225"/>
      <c r="I39" s="123"/>
      <c r="J39" s="123"/>
      <c r="K39" s="17"/>
    </row>
    <row r="40" spans="1:15" ht="15.75" x14ac:dyDescent="0.25">
      <c r="A40" s="129"/>
      <c r="B40" s="165" t="s">
        <v>86</v>
      </c>
      <c r="C40" s="172">
        <f>C45+C47</f>
        <v>0</v>
      </c>
      <c r="D40" s="125"/>
      <c r="E40" s="125"/>
      <c r="F40" s="125"/>
      <c r="G40" s="125"/>
      <c r="H40" s="125"/>
      <c r="J40" s="15"/>
      <c r="K40" s="17"/>
    </row>
    <row r="41" spans="1:15" ht="6.75" customHeight="1" x14ac:dyDescent="0.25">
      <c r="A41" s="129"/>
      <c r="B41" s="166"/>
      <c r="C41" s="173"/>
      <c r="D41" s="125"/>
      <c r="E41" s="125"/>
      <c r="F41" s="125"/>
      <c r="G41" s="125"/>
      <c r="H41" s="125"/>
      <c r="J41" s="15"/>
      <c r="K41" s="17"/>
    </row>
    <row r="42" spans="1:15" ht="15.75" x14ac:dyDescent="0.25">
      <c r="A42" s="129"/>
      <c r="B42" s="9" t="s">
        <v>79</v>
      </c>
      <c r="C42" s="174" t="s">
        <v>80</v>
      </c>
      <c r="D42" s="125"/>
      <c r="E42" s="125"/>
      <c r="F42" s="125"/>
      <c r="G42" s="125"/>
      <c r="H42" s="125"/>
      <c r="J42" s="15"/>
      <c r="K42" s="17"/>
    </row>
    <row r="43" spans="1:15" ht="15.75" x14ac:dyDescent="0.25">
      <c r="A43" s="129"/>
      <c r="B43" s="9" t="s">
        <v>81</v>
      </c>
      <c r="C43" s="26">
        <v>0</v>
      </c>
      <c r="D43" s="125"/>
      <c r="E43" s="125"/>
      <c r="F43" s="125"/>
      <c r="G43" s="125"/>
      <c r="H43" s="125"/>
      <c r="J43" s="15"/>
      <c r="K43" s="17"/>
    </row>
    <row r="44" spans="1:15" ht="15.75" x14ac:dyDescent="0.25">
      <c r="A44" s="129"/>
      <c r="B44" s="9" t="s">
        <v>82</v>
      </c>
      <c r="C44" s="26"/>
      <c r="D44" s="125"/>
      <c r="E44" s="125"/>
      <c r="F44" s="125"/>
      <c r="G44" s="125"/>
      <c r="H44" s="125"/>
      <c r="J44" s="15"/>
      <c r="K44" s="17"/>
    </row>
    <row r="45" spans="1:15" ht="15.75" x14ac:dyDescent="0.25">
      <c r="A45" s="129"/>
      <c r="B45" s="9" t="s">
        <v>83</v>
      </c>
      <c r="C45" s="22">
        <f>SUM(C43:C44)</f>
        <v>0</v>
      </c>
      <c r="D45" s="125"/>
      <c r="E45" s="125"/>
      <c r="F45" s="125"/>
      <c r="G45" s="125"/>
      <c r="H45" s="125"/>
      <c r="J45" s="15"/>
      <c r="K45" s="17"/>
    </row>
    <row r="46" spans="1:15" ht="15.75" x14ac:dyDescent="0.25">
      <c r="A46" s="129"/>
      <c r="B46" s="9"/>
      <c r="C46" s="22"/>
      <c r="D46" s="125"/>
      <c r="E46" s="125"/>
      <c r="F46" s="125"/>
      <c r="G46" s="125"/>
      <c r="H46" s="125"/>
      <c r="J46" s="15"/>
      <c r="K46" s="17"/>
    </row>
    <row r="47" spans="1:15" ht="15.75" x14ac:dyDescent="0.25">
      <c r="A47" s="129"/>
      <c r="B47" s="167" t="s">
        <v>122</v>
      </c>
      <c r="C47" s="169">
        <f>SUM(Table14[Amount])</f>
        <v>0</v>
      </c>
      <c r="D47" s="125"/>
      <c r="E47" s="125"/>
      <c r="F47" s="125"/>
      <c r="G47" s="125"/>
      <c r="H47" s="125"/>
      <c r="J47" s="15"/>
      <c r="K47" s="17"/>
    </row>
    <row r="48" spans="1:15" ht="15.75" x14ac:dyDescent="0.25">
      <c r="A48" s="129"/>
      <c r="B48" s="168" t="s">
        <v>121</v>
      </c>
      <c r="C48" s="170" t="s">
        <v>80</v>
      </c>
      <c r="D48" s="125"/>
      <c r="E48" s="125"/>
      <c r="F48" s="125"/>
      <c r="G48" s="125"/>
      <c r="H48" s="125"/>
      <c r="J48" s="15"/>
      <c r="K48" s="17"/>
    </row>
    <row r="49" spans="1:11" ht="15.75" x14ac:dyDescent="0.25">
      <c r="A49" s="129"/>
      <c r="B49" s="27" t="s">
        <v>84</v>
      </c>
      <c r="C49" s="26"/>
      <c r="D49" s="125"/>
      <c r="E49" s="125"/>
      <c r="F49" s="125"/>
      <c r="G49" s="125"/>
      <c r="H49" s="125"/>
      <c r="J49" s="15"/>
      <c r="K49" s="17"/>
    </row>
    <row r="50" spans="1:11" ht="15.75" x14ac:dyDescent="0.25">
      <c r="A50" s="129"/>
      <c r="B50" s="27" t="s">
        <v>85</v>
      </c>
      <c r="C50" s="26"/>
      <c r="D50" s="125"/>
      <c r="E50" s="125"/>
      <c r="F50" s="125"/>
      <c r="G50" s="125"/>
      <c r="H50" s="125"/>
      <c r="I50" s="28"/>
      <c r="J50" s="15"/>
      <c r="K50" s="29"/>
    </row>
    <row r="51" spans="1:11" ht="15.75" x14ac:dyDescent="0.25">
      <c r="A51" s="129"/>
      <c r="B51" s="27" t="s">
        <v>120</v>
      </c>
      <c r="C51" s="26"/>
      <c r="D51" s="125"/>
      <c r="E51" s="125"/>
      <c r="F51" s="125"/>
      <c r="G51" s="125"/>
      <c r="H51" s="125"/>
      <c r="I51" s="30"/>
      <c r="J51" s="15"/>
      <c r="K51" s="17"/>
    </row>
    <row r="52" spans="1:11" ht="15.75" x14ac:dyDescent="0.25">
      <c r="A52" s="129"/>
      <c r="B52" s="27" t="s">
        <v>119</v>
      </c>
      <c r="C52" s="26"/>
      <c r="D52" s="125"/>
      <c r="E52" s="125"/>
      <c r="F52" s="125"/>
      <c r="G52" s="125"/>
      <c r="H52" s="125"/>
      <c r="I52" s="30"/>
      <c r="J52" s="15"/>
      <c r="K52" s="17"/>
    </row>
    <row r="53" spans="1:11" ht="15.75" x14ac:dyDescent="0.25">
      <c r="A53" s="129"/>
      <c r="B53" s="27" t="s">
        <v>118</v>
      </c>
      <c r="C53" s="26"/>
      <c r="D53" s="125"/>
      <c r="E53" s="125"/>
      <c r="F53" s="125"/>
      <c r="G53" s="125"/>
      <c r="H53" s="125"/>
      <c r="I53" s="30"/>
      <c r="J53" s="15"/>
      <c r="K53" s="17"/>
    </row>
    <row r="54" spans="1:11" ht="15.75" x14ac:dyDescent="0.25">
      <c r="A54" s="129"/>
      <c r="B54" s="27" t="s">
        <v>117</v>
      </c>
      <c r="C54" s="26"/>
      <c r="D54" s="125"/>
      <c r="E54" s="125"/>
      <c r="F54" s="125"/>
      <c r="G54" s="125"/>
      <c r="H54" s="125"/>
      <c r="J54" s="15"/>
      <c r="K54" s="17"/>
    </row>
    <row r="55" spans="1:11" ht="15.75" x14ac:dyDescent="0.25">
      <c r="A55" s="129"/>
      <c r="B55" s="31" t="s">
        <v>116</v>
      </c>
      <c r="C55" s="32"/>
      <c r="D55" s="125"/>
      <c r="E55" s="125"/>
      <c r="F55" s="125"/>
      <c r="G55" s="125"/>
      <c r="H55" s="125"/>
      <c r="J55" s="15"/>
      <c r="K55" s="17"/>
    </row>
    <row r="56" spans="1:11" ht="15.75" x14ac:dyDescent="0.25">
      <c r="A56" s="129"/>
      <c r="B56" s="127"/>
      <c r="C56" s="138"/>
      <c r="D56" s="125"/>
      <c r="E56" s="125"/>
      <c r="F56" s="125"/>
      <c r="G56" s="125"/>
      <c r="H56" s="125"/>
      <c r="J56" s="15"/>
      <c r="K56" s="17"/>
    </row>
    <row r="57" spans="1:11" ht="15.75" x14ac:dyDescent="0.25">
      <c r="A57" s="129"/>
      <c r="B57" s="139"/>
      <c r="C57" s="140"/>
      <c r="D57" s="140"/>
      <c r="E57" s="140"/>
      <c r="F57" s="140"/>
      <c r="G57" s="125"/>
      <c r="H57" s="125"/>
      <c r="J57" s="14"/>
      <c r="K57" s="17"/>
    </row>
    <row r="58" spans="1:11" ht="15.75" x14ac:dyDescent="0.25">
      <c r="A58" s="129"/>
      <c r="B58" s="141"/>
      <c r="C58" s="142"/>
      <c r="D58" s="142"/>
      <c r="E58" s="143"/>
      <c r="F58" s="142"/>
      <c r="G58" s="125"/>
      <c r="H58" s="125"/>
      <c r="J58" s="14"/>
      <c r="K58" s="17"/>
    </row>
  </sheetData>
  <sheetProtection sheet="1" objects="1" scenarios="1" selectLockedCells="1"/>
  <mergeCells count="6">
    <mergeCell ref="A10:G10"/>
    <mergeCell ref="C23:G23"/>
    <mergeCell ref="A25:G25"/>
    <mergeCell ref="D39:H39"/>
    <mergeCell ref="I27:O27"/>
    <mergeCell ref="I28:O38"/>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workbookViewId="0">
      <selection activeCell="E6" sqref="E6"/>
    </sheetView>
  </sheetViews>
  <sheetFormatPr defaultColWidth="8.85546875" defaultRowHeight="12.75" x14ac:dyDescent="0.2"/>
  <cols>
    <col min="1" max="1" width="15.42578125" style="33" customWidth="1"/>
    <col min="2" max="2" width="0.85546875" style="43" customWidth="1"/>
    <col min="3" max="3" width="16.5703125" style="33" customWidth="1"/>
    <col min="4" max="4" width="0.85546875" style="43" customWidth="1"/>
    <col min="5" max="5" width="17.28515625" style="33" customWidth="1"/>
    <col min="6" max="6" width="0.85546875" style="43" customWidth="1"/>
    <col min="7" max="7" width="44.42578125" style="42" customWidth="1"/>
    <col min="8" max="8" width="0.85546875" style="43" customWidth="1"/>
    <col min="9" max="9" width="16.7109375" style="33" customWidth="1"/>
    <col min="10" max="16384" width="8.85546875" style="33"/>
  </cols>
  <sheetData>
    <row r="1" spans="1:9" s="48" customFormat="1" ht="25.5" x14ac:dyDescent="0.2">
      <c r="A1" s="49" t="s">
        <v>8</v>
      </c>
      <c r="B1" s="50"/>
      <c r="C1" s="49" t="s">
        <v>13</v>
      </c>
      <c r="D1" s="50"/>
      <c r="E1" s="49" t="s">
        <v>18</v>
      </c>
      <c r="F1" s="50"/>
      <c r="G1" s="51" t="s">
        <v>24</v>
      </c>
      <c r="H1" s="50"/>
      <c r="I1" s="49" t="s">
        <v>29</v>
      </c>
    </row>
    <row r="2" spans="1:9" x14ac:dyDescent="0.2">
      <c r="A2" s="45" t="s">
        <v>194</v>
      </c>
      <c r="B2" s="46"/>
      <c r="C2" s="41" t="s">
        <v>30</v>
      </c>
      <c r="D2" s="47"/>
      <c r="E2" s="41" t="s">
        <v>209</v>
      </c>
      <c r="F2" s="47"/>
      <c r="G2" s="42" t="s">
        <v>145</v>
      </c>
      <c r="H2" s="47"/>
      <c r="I2" s="41" t="s">
        <v>193</v>
      </c>
    </row>
    <row r="3" spans="1:9" x14ac:dyDescent="0.2">
      <c r="A3" s="45" t="s">
        <v>192</v>
      </c>
      <c r="B3" s="46"/>
      <c r="C3" s="41" t="s">
        <v>31</v>
      </c>
      <c r="D3" s="47"/>
      <c r="E3" s="41" t="s">
        <v>191</v>
      </c>
      <c r="F3" s="47"/>
      <c r="G3" s="42" t="s">
        <v>146</v>
      </c>
      <c r="H3" s="47"/>
      <c r="I3" s="41" t="s">
        <v>40</v>
      </c>
    </row>
    <row r="4" spans="1:9" x14ac:dyDescent="0.2">
      <c r="A4" s="45" t="s">
        <v>190</v>
      </c>
      <c r="B4" s="46"/>
      <c r="C4" s="41" t="s">
        <v>237</v>
      </c>
      <c r="D4" s="47"/>
      <c r="E4" s="45" t="s">
        <v>189</v>
      </c>
      <c r="F4" s="44"/>
      <c r="G4" s="42" t="s">
        <v>147</v>
      </c>
      <c r="H4" s="47"/>
      <c r="I4" s="41" t="s">
        <v>188</v>
      </c>
    </row>
    <row r="5" spans="1:9" x14ac:dyDescent="0.2">
      <c r="A5" s="45" t="s">
        <v>163</v>
      </c>
      <c r="B5" s="46"/>
      <c r="C5" s="41" t="s">
        <v>36</v>
      </c>
      <c r="D5" s="47"/>
      <c r="E5" s="45" t="s">
        <v>187</v>
      </c>
      <c r="F5" s="44"/>
      <c r="G5" s="42" t="s">
        <v>152</v>
      </c>
      <c r="H5" s="47"/>
      <c r="I5" s="41" t="s">
        <v>41</v>
      </c>
    </row>
    <row r="6" spans="1:9" ht="38.25" x14ac:dyDescent="0.2">
      <c r="A6" s="45" t="s">
        <v>35</v>
      </c>
      <c r="B6" s="46"/>
      <c r="C6" s="41" t="s">
        <v>159</v>
      </c>
      <c r="D6" s="47"/>
      <c r="E6" s="45" t="s">
        <v>185</v>
      </c>
      <c r="F6" s="44"/>
      <c r="G6" s="42" t="s">
        <v>144</v>
      </c>
      <c r="H6" s="47"/>
      <c r="I6" s="41" t="s">
        <v>184</v>
      </c>
    </row>
    <row r="7" spans="1:9" ht="25.5" x14ac:dyDescent="0.2">
      <c r="A7" s="45" t="s">
        <v>168</v>
      </c>
      <c r="B7" s="46"/>
      <c r="C7" s="41"/>
      <c r="D7" s="47"/>
      <c r="E7" s="45" t="s">
        <v>32</v>
      </c>
      <c r="F7" s="44"/>
      <c r="G7" s="42" t="s">
        <v>151</v>
      </c>
      <c r="H7" s="47"/>
      <c r="I7" s="41" t="s">
        <v>182</v>
      </c>
    </row>
    <row r="8" spans="1:9" x14ac:dyDescent="0.2">
      <c r="A8" s="33" t="s">
        <v>160</v>
      </c>
      <c r="B8" s="46"/>
      <c r="C8" s="41"/>
      <c r="D8" s="47"/>
      <c r="E8" s="45" t="s">
        <v>180</v>
      </c>
      <c r="F8" s="44"/>
      <c r="G8" s="42" t="s">
        <v>149</v>
      </c>
      <c r="H8" s="47"/>
      <c r="I8" s="41" t="s">
        <v>179</v>
      </c>
    </row>
    <row r="9" spans="1:9" ht="25.5" x14ac:dyDescent="0.2">
      <c r="A9" s="45" t="s">
        <v>186</v>
      </c>
      <c r="B9" s="46"/>
      <c r="C9" s="41"/>
      <c r="D9" s="47"/>
      <c r="E9" s="45" t="s">
        <v>210</v>
      </c>
      <c r="F9" s="44"/>
      <c r="G9" s="42" t="s">
        <v>148</v>
      </c>
      <c r="I9" s="41" t="s">
        <v>176</v>
      </c>
    </row>
    <row r="10" spans="1:9" x14ac:dyDescent="0.2">
      <c r="A10" s="33" t="s">
        <v>161</v>
      </c>
      <c r="B10" s="46"/>
      <c r="E10" s="45" t="s">
        <v>38</v>
      </c>
      <c r="F10" s="44"/>
      <c r="G10" s="42" t="s">
        <v>156</v>
      </c>
      <c r="I10" s="41" t="s">
        <v>173</v>
      </c>
    </row>
    <row r="11" spans="1:9" ht="25.5" x14ac:dyDescent="0.2">
      <c r="A11" s="45" t="s">
        <v>183</v>
      </c>
      <c r="B11" s="46"/>
      <c r="E11" s="45" t="s">
        <v>177</v>
      </c>
      <c r="F11" s="44"/>
      <c r="G11" s="42" t="s">
        <v>150</v>
      </c>
      <c r="I11" s="41" t="s">
        <v>171</v>
      </c>
    </row>
    <row r="12" spans="1:9" ht="25.5" x14ac:dyDescent="0.2">
      <c r="A12" s="45" t="s">
        <v>165</v>
      </c>
      <c r="B12" s="46"/>
      <c r="E12" s="45" t="s">
        <v>174</v>
      </c>
      <c r="F12" s="44"/>
      <c r="G12" s="42" t="s">
        <v>155</v>
      </c>
      <c r="I12" s="33" t="s">
        <v>159</v>
      </c>
    </row>
    <row r="13" spans="1:9" ht="25.5" x14ac:dyDescent="0.2">
      <c r="A13" s="45" t="s">
        <v>181</v>
      </c>
      <c r="B13" s="46"/>
      <c r="E13" s="45" t="s">
        <v>33</v>
      </c>
      <c r="F13" s="44"/>
      <c r="G13" s="42" t="s">
        <v>157</v>
      </c>
    </row>
    <row r="14" spans="1:9" ht="25.5" x14ac:dyDescent="0.2">
      <c r="A14" s="45" t="s">
        <v>178</v>
      </c>
      <c r="B14" s="44"/>
      <c r="E14" s="45" t="s">
        <v>169</v>
      </c>
      <c r="F14" s="44"/>
      <c r="G14" s="42" t="s">
        <v>154</v>
      </c>
    </row>
    <row r="15" spans="1:9" x14ac:dyDescent="0.2">
      <c r="A15" s="45" t="s">
        <v>175</v>
      </c>
      <c r="B15" s="44"/>
      <c r="E15" s="45" t="s">
        <v>167</v>
      </c>
      <c r="F15" s="44"/>
      <c r="G15" s="42" t="s">
        <v>153</v>
      </c>
    </row>
    <row r="16" spans="1:9" ht="25.5" x14ac:dyDescent="0.2">
      <c r="A16" s="45" t="s">
        <v>172</v>
      </c>
      <c r="E16" s="45" t="s">
        <v>164</v>
      </c>
      <c r="G16" s="42" t="s">
        <v>34</v>
      </c>
    </row>
    <row r="17" spans="1:7" x14ac:dyDescent="0.2">
      <c r="A17" s="45" t="s">
        <v>170</v>
      </c>
      <c r="E17" s="45" t="s">
        <v>162</v>
      </c>
      <c r="G17" s="42" t="s">
        <v>159</v>
      </c>
    </row>
    <row r="18" spans="1:7" x14ac:dyDescent="0.2">
      <c r="A18" s="45" t="s">
        <v>166</v>
      </c>
      <c r="E18" s="33" t="s">
        <v>159</v>
      </c>
    </row>
    <row r="19" spans="1:7" x14ac:dyDescent="0.2">
      <c r="A19" s="33" t="s">
        <v>159</v>
      </c>
      <c r="E19" s="33" t="s">
        <v>34</v>
      </c>
    </row>
  </sheetData>
  <sortState xmlns:xlrd2="http://schemas.microsoft.com/office/spreadsheetml/2017/richdata2"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226A040E00C4E90BE5E5737AD5E6C" ma:contentTypeVersion="10" ma:contentTypeDescription="Create a new document." ma:contentTypeScope="" ma:versionID="7796c535c87b512d6bdd896a2c194445">
  <xsd:schema xmlns:xsd="http://www.w3.org/2001/XMLSchema" xmlns:xs="http://www.w3.org/2001/XMLSchema" xmlns:p="http://schemas.microsoft.com/office/2006/metadata/properties" xmlns:ns3="456bc5b9-f3f9-4835-8762-d8f69857cfed" xmlns:ns4="c3d3051b-b522-414c-84b1-46026b2e8c56" targetNamespace="http://schemas.microsoft.com/office/2006/metadata/properties" ma:root="true" ma:fieldsID="d6f837a8944d6624a69fac54d821ed41" ns3:_="" ns4:_="">
    <xsd:import namespace="456bc5b9-f3f9-4835-8762-d8f69857cfed"/>
    <xsd:import namespace="c3d3051b-b522-414c-84b1-46026b2e8c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bc5b9-f3f9-4835-8762-d8f69857c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d3051b-b522-414c-84b1-46026b2e8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9C513-46A2-4850-BA62-F336A1F49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bc5b9-f3f9-4835-8762-d8f69857cfed"/>
    <ds:schemaRef ds:uri="c3d3051b-b522-414c-84b1-46026b2e8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6DCC0-04EB-45CF-9CCF-4734B554EE64}">
  <ds:schemaRefs>
    <ds:schemaRef ds:uri="http://purl.org/dc/terms/"/>
    <ds:schemaRef ds:uri="http://schemas.microsoft.com/office/infopath/2007/PartnerControls"/>
    <ds:schemaRef ds:uri="http://schemas.microsoft.com/office/2006/documentManagement/types"/>
    <ds:schemaRef ds:uri="c3d3051b-b522-414c-84b1-46026b2e8c56"/>
    <ds:schemaRef ds:uri="456bc5b9-f3f9-4835-8762-d8f69857cfe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C9C04D2-825E-41E5-B57E-773435E3A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Clare Allan</cp:lastModifiedBy>
  <cp:lastPrinted>2017-03-28T08:44:25Z</cp:lastPrinted>
  <dcterms:created xsi:type="dcterms:W3CDTF">2016-08-09T14:04:46Z</dcterms:created>
  <dcterms:modified xsi:type="dcterms:W3CDTF">2020-08-20T17:16:50Z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0x010100E5A226A040E00C4E90BE5E5737AD5E6C</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